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filterPrivacy="1"/>
  <xr:revisionPtr revIDLastSave="0" documentId="13_ncr:1_{1206AAE0-6D82-4947-A1E6-1D77FB5B74F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ozpočet" sheetId="2" r:id="rId1"/>
  </sheets>
  <definedNames>
    <definedName name="_xlnm._FilterDatabase" localSheetId="0" hidden="1">Rozpočet!$C$13:$J$135</definedName>
    <definedName name="_xlnm.Print_Titles" localSheetId="0">Rozpočet!$13:$13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7" i="2" l="1"/>
  <c r="J108" i="2"/>
  <c r="J109" i="2"/>
  <c r="J110" i="2"/>
  <c r="J111" i="2"/>
  <c r="J112" i="2"/>
  <c r="J113" i="2"/>
  <c r="J114" i="2"/>
  <c r="H878" i="2"/>
  <c r="J878" i="2" s="1"/>
  <c r="J861" i="2"/>
  <c r="J882" i="2"/>
  <c r="J881" i="2"/>
  <c r="J880" i="2"/>
  <c r="J877" i="2"/>
  <c r="J879" i="2" l="1"/>
  <c r="J875" i="2" s="1"/>
  <c r="H748" i="2"/>
  <c r="J748" i="2" s="1"/>
  <c r="J855" i="2"/>
  <c r="J854" i="2"/>
  <c r="J853" i="2"/>
  <c r="J852" i="2"/>
  <c r="J862" i="2"/>
  <c r="J873" i="2"/>
  <c r="J872" i="2"/>
  <c r="J871" i="2"/>
  <c r="J870" i="2"/>
  <c r="J869" i="2"/>
  <c r="J868" i="2"/>
  <c r="J867" i="2"/>
  <c r="J866" i="2"/>
  <c r="H761" i="2"/>
  <c r="J761" i="2" s="1"/>
  <c r="J865" i="2"/>
  <c r="J864" i="2"/>
  <c r="J863" i="2"/>
  <c r="J795" i="2"/>
  <c r="H788" i="2"/>
  <c r="H786" i="2" s="1"/>
  <c r="H787" i="2"/>
  <c r="H785" i="2" s="1"/>
  <c r="H752" i="2"/>
  <c r="H751" i="2"/>
  <c r="H749" i="2" s="1"/>
  <c r="H753" i="2"/>
  <c r="J753" i="2" s="1"/>
  <c r="H717" i="2"/>
  <c r="H716" i="2" s="1"/>
  <c r="H715" i="2"/>
  <c r="H694" i="2"/>
  <c r="H674" i="2"/>
  <c r="H673" i="2" s="1"/>
  <c r="H672" i="2"/>
  <c r="H646" i="2"/>
  <c r="H648" i="2"/>
  <c r="H647" i="2" s="1"/>
  <c r="H620" i="2"/>
  <c r="H618" i="2" s="1"/>
  <c r="H619" i="2"/>
  <c r="H617" i="2" s="1"/>
  <c r="H590" i="2"/>
  <c r="H588" i="2" s="1"/>
  <c r="H589" i="2"/>
  <c r="H587" i="2" s="1"/>
  <c r="H562" i="2"/>
  <c r="H561" i="2" s="1"/>
  <c r="H560" i="2"/>
  <c r="H515" i="2"/>
  <c r="H514" i="2" s="1"/>
  <c r="H490" i="2"/>
  <c r="H489" i="2"/>
  <c r="H463" i="2"/>
  <c r="H465" i="2"/>
  <c r="H464" i="2" s="1"/>
  <c r="H380" i="2"/>
  <c r="H379" i="2" s="1"/>
  <c r="H353" i="2"/>
  <c r="H355" i="2"/>
  <c r="H354" i="2" s="1"/>
  <c r="H328" i="2"/>
  <c r="H329" i="2"/>
  <c r="J329" i="2" s="1"/>
  <c r="H306" i="2"/>
  <c r="H230" i="2"/>
  <c r="H229" i="2" s="1"/>
  <c r="H228" i="2"/>
  <c r="J859" i="2" l="1"/>
  <c r="H750" i="2"/>
  <c r="J380" i="2"/>
  <c r="H327" i="2"/>
  <c r="H206" i="2" l="1"/>
  <c r="H205" i="2" s="1"/>
  <c r="H204" i="2"/>
  <c r="H185" i="2"/>
  <c r="J185" i="2" s="1"/>
  <c r="H160" i="2"/>
  <c r="H158" i="2"/>
  <c r="H133" i="2"/>
  <c r="H131" i="2" s="1"/>
  <c r="H132" i="2"/>
  <c r="H130" i="2" s="1"/>
  <c r="H104" i="2"/>
  <c r="H103" i="2" s="1"/>
  <c r="H102" i="2"/>
  <c r="H82" i="2"/>
  <c r="H81" i="2" s="1"/>
  <c r="H61" i="2"/>
  <c r="H60" i="2" s="1"/>
  <c r="H59" i="2"/>
  <c r="H43" i="2"/>
  <c r="H39" i="2" s="1"/>
  <c r="H37" i="2" s="1"/>
  <c r="H27" i="2"/>
  <c r="H26" i="2"/>
  <c r="J857" i="2"/>
  <c r="J851" i="2"/>
  <c r="J850" i="2"/>
  <c r="J849" i="2"/>
  <c r="J848" i="2"/>
  <c r="J847" i="2"/>
  <c r="J846" i="2"/>
  <c r="J845" i="2"/>
  <c r="J844" i="2"/>
  <c r="J843" i="2"/>
  <c r="J842" i="2"/>
  <c r="J841" i="2"/>
  <c r="J840" i="2"/>
  <c r="J835" i="2"/>
  <c r="J834" i="2"/>
  <c r="J833" i="2"/>
  <c r="J832" i="2"/>
  <c r="J831" i="2"/>
  <c r="J830" i="2"/>
  <c r="J829" i="2"/>
  <c r="J828" i="2"/>
  <c r="J827" i="2"/>
  <c r="J826" i="2"/>
  <c r="J824" i="2"/>
  <c r="J823" i="2"/>
  <c r="J822" i="2"/>
  <c r="J821" i="2"/>
  <c r="J820" i="2"/>
  <c r="J819" i="2"/>
  <c r="J818" i="2"/>
  <c r="J817" i="2"/>
  <c r="J812" i="2"/>
  <c r="J810" i="2"/>
  <c r="J809" i="2"/>
  <c r="J808" i="2"/>
  <c r="J803" i="2"/>
  <c r="J802" i="2"/>
  <c r="J801" i="2"/>
  <c r="J800" i="2"/>
  <c r="J799" i="2"/>
  <c r="J798" i="2"/>
  <c r="J797" i="2"/>
  <c r="J796" i="2"/>
  <c r="J794" i="2"/>
  <c r="J793" i="2"/>
  <c r="J792" i="2"/>
  <c r="J791" i="2"/>
  <c r="J789" i="2"/>
  <c r="J788" i="2"/>
  <c r="J787" i="2"/>
  <c r="J786" i="2"/>
  <c r="J785" i="2"/>
  <c r="J784" i="2"/>
  <c r="J783" i="2"/>
  <c r="J782" i="2"/>
  <c r="J781" i="2"/>
  <c r="H780" i="2"/>
  <c r="J780" i="2" s="1"/>
  <c r="J779" i="2"/>
  <c r="J778" i="2"/>
  <c r="J777" i="2"/>
  <c r="J776" i="2"/>
  <c r="J775" i="2"/>
  <c r="J774" i="2"/>
  <c r="J769" i="2"/>
  <c r="J768" i="2"/>
  <c r="J767" i="2"/>
  <c r="J766" i="2"/>
  <c r="J765" i="2"/>
  <c r="J764" i="2"/>
  <c r="J763" i="2"/>
  <c r="J762" i="2"/>
  <c r="J760" i="2"/>
  <c r="J759" i="2"/>
  <c r="J758" i="2"/>
  <c r="J757" i="2"/>
  <c r="J755" i="2"/>
  <c r="H183" i="2" l="1"/>
  <c r="J183" i="2" s="1"/>
  <c r="H42" i="2"/>
  <c r="J42" i="2" s="1"/>
  <c r="H40" i="2"/>
  <c r="H38" i="2" s="1"/>
  <c r="J38" i="2" s="1"/>
  <c r="J754" i="2"/>
  <c r="J752" i="2"/>
  <c r="J751" i="2"/>
  <c r="J750" i="2"/>
  <c r="J747" i="2"/>
  <c r="J746" i="2"/>
  <c r="J745" i="2"/>
  <c r="J744" i="2"/>
  <c r="J743" i="2"/>
  <c r="J742" i="2"/>
  <c r="H741" i="2"/>
  <c r="J741" i="2" s="1"/>
  <c r="J740" i="2"/>
  <c r="J739" i="2"/>
  <c r="J738" i="2"/>
  <c r="J737" i="2"/>
  <c r="J736" i="2"/>
  <c r="J735" i="2"/>
  <c r="J734" i="2"/>
  <c r="J733" i="2"/>
  <c r="J728" i="2"/>
  <c r="J727" i="2"/>
  <c r="J726" i="2"/>
  <c r="J725" i="2"/>
  <c r="J724" i="2"/>
  <c r="J723" i="2"/>
  <c r="J722" i="2"/>
  <c r="J721" i="2"/>
  <c r="J720" i="2"/>
  <c r="J718" i="2"/>
  <c r="J717" i="2"/>
  <c r="J716" i="2"/>
  <c r="J715" i="2"/>
  <c r="J714" i="2"/>
  <c r="J713" i="2"/>
  <c r="J712" i="2"/>
  <c r="J711" i="2"/>
  <c r="J710" i="2"/>
  <c r="J709" i="2"/>
  <c r="J708" i="2"/>
  <c r="J707" i="2"/>
  <c r="J702" i="2"/>
  <c r="J701" i="2"/>
  <c r="J700" i="2"/>
  <c r="J699" i="2"/>
  <c r="J698" i="2"/>
  <c r="J696" i="2"/>
  <c r="J695" i="2"/>
  <c r="J694" i="2"/>
  <c r="J693" i="2"/>
  <c r="J692" i="2"/>
  <c r="J691" i="2"/>
  <c r="J690" i="2"/>
  <c r="J685" i="2"/>
  <c r="J684" i="2"/>
  <c r="J683" i="2"/>
  <c r="J682" i="2"/>
  <c r="J681" i="2"/>
  <c r="J680" i="2"/>
  <c r="J679" i="2"/>
  <c r="J678" i="2"/>
  <c r="J677" i="2"/>
  <c r="J675" i="2"/>
  <c r="J674" i="2"/>
  <c r="J673" i="2"/>
  <c r="J672" i="2"/>
  <c r="J671" i="2"/>
  <c r="J670" i="2"/>
  <c r="J669" i="2"/>
  <c r="J668" i="2"/>
  <c r="J667" i="2"/>
  <c r="J666" i="2"/>
  <c r="J665" i="2"/>
  <c r="J664" i="2"/>
  <c r="J659" i="2"/>
  <c r="J658" i="2"/>
  <c r="J657" i="2"/>
  <c r="J656" i="2"/>
  <c r="J655" i="2"/>
  <c r="J654" i="2"/>
  <c r="J653" i="2"/>
  <c r="J652" i="2"/>
  <c r="J651" i="2"/>
  <c r="J649" i="2"/>
  <c r="J648" i="2"/>
  <c r="J647" i="2"/>
  <c r="J646" i="2"/>
  <c r="J645" i="2"/>
  <c r="J644" i="2"/>
  <c r="J643" i="2"/>
  <c r="J642" i="2"/>
  <c r="J641" i="2"/>
  <c r="J640" i="2"/>
  <c r="J639" i="2"/>
  <c r="J638" i="2"/>
  <c r="J633" i="2"/>
  <c r="J632" i="2"/>
  <c r="J631" i="2"/>
  <c r="J630" i="2"/>
  <c r="J629" i="2"/>
  <c r="J628" i="2"/>
  <c r="J627" i="2"/>
  <c r="J626" i="2"/>
  <c r="J625" i="2"/>
  <c r="J624" i="2"/>
  <c r="J623" i="2"/>
  <c r="J621" i="2"/>
  <c r="J620" i="2"/>
  <c r="J619" i="2"/>
  <c r="J618" i="2"/>
  <c r="J617" i="2"/>
  <c r="J616" i="2"/>
  <c r="J615" i="2"/>
  <c r="J614" i="2"/>
  <c r="J613" i="2"/>
  <c r="J612" i="2"/>
  <c r="J611" i="2"/>
  <c r="J610" i="2"/>
  <c r="J609" i="2"/>
  <c r="J604" i="2"/>
  <c r="J603" i="2"/>
  <c r="J602" i="2"/>
  <c r="J601" i="2"/>
  <c r="J600" i="2"/>
  <c r="J599" i="2"/>
  <c r="J598" i="2"/>
  <c r="J597" i="2"/>
  <c r="J596" i="2"/>
  <c r="J595" i="2"/>
  <c r="J594" i="2"/>
  <c r="J593" i="2"/>
  <c r="J591" i="2"/>
  <c r="J590" i="2"/>
  <c r="J589" i="2"/>
  <c r="J588" i="2"/>
  <c r="J587" i="2"/>
  <c r="J586" i="2"/>
  <c r="J585" i="2"/>
  <c r="J584" i="2"/>
  <c r="J583" i="2"/>
  <c r="J582" i="2"/>
  <c r="J581" i="2"/>
  <c r="J580" i="2"/>
  <c r="J579" i="2"/>
  <c r="J578" i="2"/>
  <c r="J573" i="2"/>
  <c r="J572" i="2"/>
  <c r="J571" i="2"/>
  <c r="J570" i="2"/>
  <c r="J569" i="2"/>
  <c r="J568" i="2"/>
  <c r="J567" i="2"/>
  <c r="J566" i="2"/>
  <c r="J565" i="2"/>
  <c r="J563" i="2"/>
  <c r="J562" i="2"/>
  <c r="J561" i="2"/>
  <c r="J560" i="2"/>
  <c r="J559" i="2"/>
  <c r="J558" i="2"/>
  <c r="J557" i="2"/>
  <c r="J556" i="2"/>
  <c r="J555" i="2"/>
  <c r="J554" i="2"/>
  <c r="J553" i="2"/>
  <c r="J552" i="2"/>
  <c r="J547" i="2"/>
  <c r="J546" i="2"/>
  <c r="J545" i="2"/>
  <c r="J544" i="2"/>
  <c r="J543" i="2"/>
  <c r="J542" i="2"/>
  <c r="J541" i="2"/>
  <c r="J539" i="2"/>
  <c r="J538" i="2"/>
  <c r="J537" i="2"/>
  <c r="J536" i="2"/>
  <c r="J535" i="2"/>
  <c r="J534" i="2"/>
  <c r="J533" i="2"/>
  <c r="J532" i="2"/>
  <c r="J527" i="2"/>
  <c r="J526" i="2"/>
  <c r="J525" i="2"/>
  <c r="J524" i="2"/>
  <c r="J523" i="2"/>
  <c r="J522" i="2"/>
  <c r="J521" i="2"/>
  <c r="J520" i="2"/>
  <c r="J519" i="2"/>
  <c r="J518" i="2"/>
  <c r="J516" i="2"/>
  <c r="J515" i="2"/>
  <c r="J514" i="2"/>
  <c r="J513" i="2"/>
  <c r="J512" i="2"/>
  <c r="J511" i="2"/>
  <c r="J510" i="2"/>
  <c r="J509" i="2"/>
  <c r="J508" i="2"/>
  <c r="J507" i="2"/>
  <c r="J506" i="2"/>
  <c r="J501" i="2"/>
  <c r="J500" i="2"/>
  <c r="J499" i="2"/>
  <c r="J498" i="2"/>
  <c r="J497" i="2"/>
  <c r="J496" i="2"/>
  <c r="J495" i="2"/>
  <c r="J494" i="2"/>
  <c r="J492" i="2"/>
  <c r="J491" i="2"/>
  <c r="J490" i="2"/>
  <c r="J489" i="2"/>
  <c r="J488" i="2"/>
  <c r="J487" i="2"/>
  <c r="J486" i="2"/>
  <c r="J485" i="2"/>
  <c r="J484" i="2"/>
  <c r="J483" i="2"/>
  <c r="J482" i="2"/>
  <c r="J477" i="2"/>
  <c r="J476" i="2"/>
  <c r="J475" i="2"/>
  <c r="J474" i="2"/>
  <c r="J473" i="2"/>
  <c r="J472" i="2"/>
  <c r="J471" i="2"/>
  <c r="J470" i="2"/>
  <c r="J469" i="2"/>
  <c r="J468" i="2"/>
  <c r="J466" i="2"/>
  <c r="J465" i="2"/>
  <c r="J464" i="2"/>
  <c r="J463" i="2"/>
  <c r="J462" i="2"/>
  <c r="J461" i="2"/>
  <c r="J460" i="2"/>
  <c r="J459" i="2"/>
  <c r="J458" i="2"/>
  <c r="J453" i="2"/>
  <c r="J451" i="2"/>
  <c r="J450" i="2"/>
  <c r="J449" i="2"/>
  <c r="J444" i="2"/>
  <c r="J442" i="2"/>
  <c r="J441" i="2"/>
  <c r="J440" i="2"/>
  <c r="J435" i="2"/>
  <c r="H433" i="2"/>
  <c r="J432" i="2"/>
  <c r="J431" i="2"/>
  <c r="J426" i="2"/>
  <c r="J425" i="2"/>
  <c r="J424" i="2"/>
  <c r="J423" i="2"/>
  <c r="J422" i="2"/>
  <c r="J420" i="2"/>
  <c r="J419" i="2"/>
  <c r="J418" i="2"/>
  <c r="J417" i="2"/>
  <c r="J416" i="2"/>
  <c r="J415" i="2"/>
  <c r="J414" i="2"/>
  <c r="J409" i="2"/>
  <c r="J408" i="2"/>
  <c r="J407" i="2"/>
  <c r="J406" i="2"/>
  <c r="J405" i="2"/>
  <c r="J403" i="2"/>
  <c r="J402" i="2"/>
  <c r="J401" i="2"/>
  <c r="J400" i="2"/>
  <c r="J399" i="2"/>
  <c r="J398" i="2"/>
  <c r="J397" i="2"/>
  <c r="J392" i="2"/>
  <c r="J391" i="2"/>
  <c r="J390" i="2"/>
  <c r="J389" i="2"/>
  <c r="J388" i="2"/>
  <c r="J387" i="2"/>
  <c r="J386" i="2"/>
  <c r="J385" i="2"/>
  <c r="J384" i="2"/>
  <c r="J383" i="2"/>
  <c r="J381" i="2"/>
  <c r="J379" i="2"/>
  <c r="J378" i="2"/>
  <c r="J377" i="2"/>
  <c r="J376" i="2"/>
  <c r="J375" i="2"/>
  <c r="J374" i="2"/>
  <c r="J373" i="2"/>
  <c r="J372" i="2"/>
  <c r="J367" i="2"/>
  <c r="J366" i="2"/>
  <c r="J365" i="2"/>
  <c r="J364" i="2"/>
  <c r="J363" i="2"/>
  <c r="J362" i="2"/>
  <c r="J361" i="2"/>
  <c r="J360" i="2"/>
  <c r="J359" i="2"/>
  <c r="J358" i="2"/>
  <c r="J356" i="2"/>
  <c r="J355" i="2"/>
  <c r="J354" i="2"/>
  <c r="J353" i="2"/>
  <c r="J352" i="2"/>
  <c r="J351" i="2"/>
  <c r="J350" i="2"/>
  <c r="J349" i="2"/>
  <c r="J348" i="2"/>
  <c r="J347" i="2"/>
  <c r="J342" i="2"/>
  <c r="J341" i="2"/>
  <c r="J340" i="2"/>
  <c r="J339" i="2"/>
  <c r="J338" i="2"/>
  <c r="J337" i="2"/>
  <c r="J336" i="2"/>
  <c r="J335" i="2"/>
  <c r="J334" i="2"/>
  <c r="J333" i="2"/>
  <c r="J331" i="2"/>
  <c r="J330" i="2"/>
  <c r="J328" i="2"/>
  <c r="J327" i="2"/>
  <c r="J326" i="2"/>
  <c r="J325" i="2"/>
  <c r="J324" i="2"/>
  <c r="J323" i="2"/>
  <c r="J322" i="2"/>
  <c r="J321" i="2"/>
  <c r="J320" i="2"/>
  <c r="J319" i="2"/>
  <c r="J314" i="2"/>
  <c r="J313" i="2"/>
  <c r="J312" i="2"/>
  <c r="J311" i="2"/>
  <c r="J310" i="2"/>
  <c r="J308" i="2"/>
  <c r="J307" i="2"/>
  <c r="J306" i="2"/>
  <c r="J305" i="2"/>
  <c r="J304" i="2"/>
  <c r="J303" i="2"/>
  <c r="J302" i="2"/>
  <c r="J298" i="2"/>
  <c r="J297" i="2"/>
  <c r="J296" i="2"/>
  <c r="J295" i="2"/>
  <c r="J294" i="2"/>
  <c r="J293" i="2"/>
  <c r="J292" i="2"/>
  <c r="J291" i="2"/>
  <c r="J290" i="2"/>
  <c r="J288" i="2"/>
  <c r="J287" i="2"/>
  <c r="J286" i="2"/>
  <c r="H285" i="2"/>
  <c r="J285" i="2" s="1"/>
  <c r="J284" i="2"/>
  <c r="J280" i="2"/>
  <c r="J279" i="2"/>
  <c r="J278" i="2"/>
  <c r="J277" i="2"/>
  <c r="J276" i="2"/>
  <c r="J275" i="2"/>
  <c r="J274" i="2"/>
  <c r="J273" i="2"/>
  <c r="J272" i="2"/>
  <c r="J270" i="2"/>
  <c r="J269" i="2"/>
  <c r="J268" i="2"/>
  <c r="H267" i="2"/>
  <c r="J267" i="2" s="1"/>
  <c r="J266" i="2"/>
  <c r="J262" i="2"/>
  <c r="J261" i="2"/>
  <c r="J260" i="2"/>
  <c r="J259" i="2"/>
  <c r="J258" i="2"/>
  <c r="J257" i="2"/>
  <c r="J256" i="2"/>
  <c r="J255" i="2"/>
  <c r="J254" i="2"/>
  <c r="J252" i="2"/>
  <c r="J251" i="2"/>
  <c r="J250" i="2"/>
  <c r="H249" i="2"/>
  <c r="J249" i="2" s="1"/>
  <c r="J248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1" i="2"/>
  <c r="J230" i="2"/>
  <c r="J229" i="2"/>
  <c r="J228" i="2"/>
  <c r="J227" i="2"/>
  <c r="J226" i="2"/>
  <c r="H225" i="2"/>
  <c r="J225" i="2" s="1"/>
  <c r="J224" i="2"/>
  <c r="J223" i="2"/>
  <c r="J222" i="2"/>
  <c r="J221" i="2"/>
  <c r="J220" i="2"/>
  <c r="J219" i="2"/>
  <c r="J214" i="2"/>
  <c r="J213" i="2"/>
  <c r="J212" i="2"/>
  <c r="J211" i="2"/>
  <c r="J210" i="2"/>
  <c r="J209" i="2"/>
  <c r="J207" i="2"/>
  <c r="J206" i="2"/>
  <c r="J205" i="2"/>
  <c r="J204" i="2"/>
  <c r="J203" i="2"/>
  <c r="J202" i="2"/>
  <c r="J201" i="2"/>
  <c r="J200" i="2"/>
  <c r="J196" i="2"/>
  <c r="J195" i="2"/>
  <c r="J194" i="2"/>
  <c r="J193" i="2"/>
  <c r="J192" i="2"/>
  <c r="J191" i="2"/>
  <c r="J190" i="2"/>
  <c r="J188" i="2"/>
  <c r="J187" i="2"/>
  <c r="J186" i="2"/>
  <c r="H184" i="2"/>
  <c r="J184" i="2" s="1"/>
  <c r="J182" i="2"/>
  <c r="J181" i="2"/>
  <c r="J180" i="2"/>
  <c r="J179" i="2"/>
  <c r="J178" i="2"/>
  <c r="J177" i="2"/>
  <c r="J176" i="2"/>
  <c r="J175" i="2"/>
  <c r="J170" i="2"/>
  <c r="J169" i="2"/>
  <c r="J168" i="2"/>
  <c r="J167" i="2"/>
  <c r="J166" i="2"/>
  <c r="J165" i="2"/>
  <c r="J164" i="2"/>
  <c r="J163" i="2"/>
  <c r="J161" i="2"/>
  <c r="J160" i="2"/>
  <c r="J159" i="2"/>
  <c r="J158" i="2"/>
  <c r="J157" i="2"/>
  <c r="J156" i="2"/>
  <c r="J155" i="2"/>
  <c r="J154" i="2"/>
  <c r="J153" i="2"/>
  <c r="J152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17" i="2"/>
  <c r="J116" i="2"/>
  <c r="J105" i="2"/>
  <c r="J104" i="2"/>
  <c r="J103" i="2"/>
  <c r="J102" i="2"/>
  <c r="J101" i="2"/>
  <c r="J100" i="2"/>
  <c r="J99" i="2"/>
  <c r="J98" i="2"/>
  <c r="J97" i="2"/>
  <c r="J96" i="2"/>
  <c r="J95" i="2"/>
  <c r="J94" i="2"/>
  <c r="J89" i="2"/>
  <c r="J88" i="2"/>
  <c r="J87" i="2"/>
  <c r="J86" i="2"/>
  <c r="J85" i="2"/>
  <c r="J83" i="2"/>
  <c r="J82" i="2"/>
  <c r="J81" i="2"/>
  <c r="J80" i="2"/>
  <c r="J79" i="2"/>
  <c r="J78" i="2"/>
  <c r="J77" i="2"/>
  <c r="J72" i="2"/>
  <c r="J71" i="2"/>
  <c r="J70" i="2"/>
  <c r="J69" i="2"/>
  <c r="J68" i="2"/>
  <c r="J67" i="2"/>
  <c r="J66" i="2"/>
  <c r="J65" i="2"/>
  <c r="J64" i="2"/>
  <c r="J62" i="2"/>
  <c r="J61" i="2"/>
  <c r="J60" i="2"/>
  <c r="J59" i="2"/>
  <c r="J58" i="2"/>
  <c r="J57" i="2"/>
  <c r="J56" i="2"/>
  <c r="J55" i="2"/>
  <c r="J54" i="2"/>
  <c r="J53" i="2"/>
  <c r="J52" i="2"/>
  <c r="J51" i="2"/>
  <c r="J46" i="2"/>
  <c r="J45" i="2"/>
  <c r="J43" i="2"/>
  <c r="J41" i="2"/>
  <c r="J39" i="2"/>
  <c r="J37" i="2"/>
  <c r="J36" i="2"/>
  <c r="J35" i="2"/>
  <c r="J34" i="2"/>
  <c r="J33" i="2"/>
  <c r="J32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40" i="2" l="1"/>
  <c r="J749" i="2"/>
  <c r="J433" i="2"/>
  <c r="J300" i="2"/>
  <c r="J806" i="2"/>
  <c r="J447" i="2"/>
  <c r="J438" i="2"/>
  <c r="J15" i="2" l="1"/>
  <c r="J838" i="2"/>
  <c r="J246" i="2" l="1"/>
  <c r="J264" i="2" l="1"/>
  <c r="J282" i="2"/>
  <c r="J815" i="2" l="1"/>
  <c r="J688" i="2" l="1"/>
  <c r="J607" i="2" l="1"/>
  <c r="J636" i="2"/>
  <c r="J705" i="2"/>
  <c r="J662" i="2"/>
  <c r="J530" i="2"/>
  <c r="J550" i="2"/>
  <c r="J198" i="2"/>
  <c r="J480" i="2"/>
  <c r="J504" i="2" l="1"/>
  <c r="J456" i="2"/>
  <c r="J772" i="2" l="1"/>
  <c r="J731" i="2" l="1"/>
  <c r="J576" i="2"/>
  <c r="J395" i="2" l="1"/>
  <c r="J412" i="2"/>
  <c r="J429" i="2" l="1"/>
  <c r="J370" i="2" l="1"/>
  <c r="J317" i="2" l="1"/>
  <c r="J173" i="2" l="1"/>
  <c r="J150" i="2"/>
  <c r="J92" i="2"/>
  <c r="J75" i="2"/>
  <c r="J345" i="2" l="1"/>
  <c r="J49" i="2"/>
  <c r="J120" i="2" l="1"/>
  <c r="J217" i="2" l="1"/>
  <c r="J14" i="2" s="1"/>
</calcChain>
</file>

<file path=xl/sharedStrings.xml><?xml version="1.0" encoding="utf-8"?>
<sst xmlns="http://schemas.openxmlformats.org/spreadsheetml/2006/main" count="3535" uniqueCount="255">
  <si>
    <t>Stavba:</t>
  </si>
  <si>
    <t>Místo:</t>
  </si>
  <si>
    <t>Datum:</t>
  </si>
  <si>
    <t>Zadavatel:</t>
  </si>
  <si>
    <t>Uchazeč:</t>
  </si>
  <si>
    <t>Projektant:</t>
  </si>
  <si>
    <t>Zpracovatel:</t>
  </si>
  <si>
    <t>Kód</t>
  </si>
  <si>
    <t>Popis</t>
  </si>
  <si>
    <t>Typ</t>
  </si>
  <si>
    <t>Cena celkem [CZK]</t>
  </si>
  <si>
    <t>PČ</t>
  </si>
  <si>
    <t>MJ</t>
  </si>
  <si>
    <t>Množství</t>
  </si>
  <si>
    <t>J.cena [CZK]</t>
  </si>
  <si>
    <t>Náklady soupisu celkem</t>
  </si>
  <si>
    <t>K</t>
  </si>
  <si>
    <t>m2</t>
  </si>
  <si>
    <t>m3</t>
  </si>
  <si>
    <t>km</t>
  </si>
  <si>
    <t>kus</t>
  </si>
  <si>
    <t>5909032020</t>
  </si>
  <si>
    <t>t</t>
  </si>
  <si>
    <t>M</t>
  </si>
  <si>
    <t>5955101000</t>
  </si>
  <si>
    <t>5958158005</t>
  </si>
  <si>
    <t>Podložka pryžová pod patu kolejnice S49  183/126/6</t>
  </si>
  <si>
    <t>9903200100</t>
  </si>
  <si>
    <t>Přeprava mechanizace na místo prováděných prací o hmotnosti přes 12 t přes 50 do 100 km</t>
  </si>
  <si>
    <t>022101001</t>
  </si>
  <si>
    <t>Geodetické práce Geodetické práce před opravou</t>
  </si>
  <si>
    <t>022101011</t>
  </si>
  <si>
    <t>Geodetické práce Geodetické práce v průběhu opravy</t>
  </si>
  <si>
    <t>022101021</t>
  </si>
  <si>
    <t>Geodetické práce Geodetické práce po ukončení opravy</t>
  </si>
  <si>
    <t>5956140025</t>
  </si>
  <si>
    <t>Ing. Zdeněk Oulehla</t>
  </si>
  <si>
    <t>5958134075</t>
  </si>
  <si>
    <t>Součásti upevňovací vrtule R1(145)</t>
  </si>
  <si>
    <t>5958134040</t>
  </si>
  <si>
    <t>Součásti upevňovací kroužek pružný dvojitý Fe 6</t>
  </si>
  <si>
    <t>5958158070</t>
  </si>
  <si>
    <t>5958134041</t>
  </si>
  <si>
    <t>Ruční výměna pražce v KL zapuštěném pražec dřevěný příčný nevystrojený</t>
  </si>
  <si>
    <t>Brno</t>
  </si>
  <si>
    <t>5905035020</t>
  </si>
  <si>
    <t>Výměna KL malou těžící mechanizací mimo lavičku lože zapuštěné</t>
  </si>
  <si>
    <t>5905023030</t>
  </si>
  <si>
    <t>Úprava povrchu stezky rozprostřením štěrkodrtě přes 5 do 10 cm</t>
  </si>
  <si>
    <t>5905025110</t>
  </si>
  <si>
    <t>Doplnění stezky štěrkodrtí souvislé</t>
  </si>
  <si>
    <t>5906020120</t>
  </si>
  <si>
    <t>Souvislá výměna pražců v KL otevřeném i zapuštěném pražce betonové příčné vystrojené</t>
  </si>
  <si>
    <t>5906050020</t>
  </si>
  <si>
    <t>Příplatek za obtížnost ruční výměny pražce betonový za dřevěný</t>
  </si>
  <si>
    <t>5909032010</t>
  </si>
  <si>
    <t>Přesná úprava GPK koleje směrové a výškové uspořádání pražce dřevěné nebo ocelové</t>
  </si>
  <si>
    <t>Přesná úprava GPK koleje směrové a výškové uspořádání pražce betonové</t>
  </si>
  <si>
    <t>9909000100</t>
  </si>
  <si>
    <t>Poplatek za uložení suti nebo hmot na oficiální skládku</t>
  </si>
  <si>
    <t>9909000300</t>
  </si>
  <si>
    <t>Poplatek za likvidaci dřevěných kolejnicových podpor</t>
  </si>
  <si>
    <t>9909000400</t>
  </si>
  <si>
    <t>Poplatek za likvidaci plastových součástí</t>
  </si>
  <si>
    <t>Kamenivo drcené štěrk frakce 31,5/63 třídy BII</t>
  </si>
  <si>
    <t>5955101030</t>
  </si>
  <si>
    <t>Kamenivo drcené drť frakce 8/16</t>
  </si>
  <si>
    <t>5956101000</t>
  </si>
  <si>
    <t>Pražec betonový příčný vystrojený včetně kompletů - užitý (komplety a pryžové podložky nové, plastové hmoždinky)</t>
  </si>
  <si>
    <t>5906090020</t>
  </si>
  <si>
    <t>Výměna hmoždinky pražec vystrojený betonový</t>
  </si>
  <si>
    <t>5958158060</t>
  </si>
  <si>
    <t>5958179010</t>
  </si>
  <si>
    <t>Hmoždinka excentrická plnoprofilová regenerační vložka</t>
  </si>
  <si>
    <t>5958134140</t>
  </si>
  <si>
    <t>Součásti upevňovací vložka M</t>
  </si>
  <si>
    <t>Součásti upevňovací šroub svěrkový T5</t>
  </si>
  <si>
    <t>5958116000</t>
  </si>
  <si>
    <t>Matice M24</t>
  </si>
  <si>
    <t>7594105042</t>
  </si>
  <si>
    <t>Montáž lanového propojení tlumivek na dřevěné pražce 3,7 nebo 4,2 m</t>
  </si>
  <si>
    <t>7594107070</t>
  </si>
  <si>
    <t>Demontáž lanového propojení tlumivek z betonových pražců</t>
  </si>
  <si>
    <t>Práce TH</t>
  </si>
  <si>
    <t>Materiál</t>
  </si>
  <si>
    <t>Práce SSZT</t>
  </si>
  <si>
    <t>VON</t>
  </si>
  <si>
    <t>5958134080</t>
  </si>
  <si>
    <t>Součásti upevňovací vrtule R2 (160)</t>
  </si>
  <si>
    <t>5958173000</t>
  </si>
  <si>
    <t>Polyetylenové pásy v kotoučích</t>
  </si>
  <si>
    <t>5906010030</t>
  </si>
  <si>
    <t>Ruční výměna pražce v KL zapuštěném pražec dřevěný výhybkový délky do 3 m</t>
  </si>
  <si>
    <t>5906010040</t>
  </si>
  <si>
    <t>Ruční výměna pražce v KL zapuštěném pražec dřevěný výhybkový délky přes 3 do 4 m</t>
  </si>
  <si>
    <t>5906010050</t>
  </si>
  <si>
    <t>Ruční výměna pražce v KL zapuštěném pražec dřevěný výhybkový délky přes 4 do 5 m</t>
  </si>
  <si>
    <t>5909042010</t>
  </si>
  <si>
    <t>Přesná úprava GPK výhybky směrové a výškové uspořádání pražce dřevěné nebo ocelové</t>
  </si>
  <si>
    <t>m</t>
  </si>
  <si>
    <t>5956116000</t>
  </si>
  <si>
    <t>Pražce dřevěné výhybkové dub skupina 3 160x260</t>
  </si>
  <si>
    <t>5906020010</t>
  </si>
  <si>
    <t>Souvislá výměna pražců v KL otevřeném i zapuštěném pražce dřevěné příčné nevystrojené</t>
  </si>
  <si>
    <t>5906010010</t>
  </si>
  <si>
    <t>5905105030</t>
  </si>
  <si>
    <t>Doplnění KL kamenivem souvisle strojně v koleji</t>
  </si>
  <si>
    <t>5902005010</t>
  </si>
  <si>
    <t>Operativní odstranění závad na železničním spodku nebo svršku</t>
  </si>
  <si>
    <t>hod</t>
  </si>
  <si>
    <t>5958140005</t>
  </si>
  <si>
    <t>Podkladnice žebrová tv. S4pl</t>
  </si>
  <si>
    <t>5905010010</t>
  </si>
  <si>
    <t>Odstranění nánosu nad horní plochou pražce</t>
  </si>
  <si>
    <t>5905055020</t>
  </si>
  <si>
    <t>Odstranění stávajícího kolejového lože odtěžením ve výhybce</t>
  </si>
  <si>
    <t>5905060010</t>
  </si>
  <si>
    <t>Zřízení nového kolejového lože v koleji</t>
  </si>
  <si>
    <t>5999010010</t>
  </si>
  <si>
    <t>Vyjmutí a snesení konstrukcí nebo dílů hmotnosti do 10 t</t>
  </si>
  <si>
    <t>5911655040</t>
  </si>
  <si>
    <t>Demontáž jednoduché výhybky na úložišti dřevěné pražce soustavy S49</t>
  </si>
  <si>
    <t>5913075010</t>
  </si>
  <si>
    <t>Montáž betonové přejezdové konstrukce část vnější a vnitřní bez závěrných zídek</t>
  </si>
  <si>
    <t>5913075030</t>
  </si>
  <si>
    <t>5911305020</t>
  </si>
  <si>
    <t>Oprava a seřízení výměnové části výhybky jednoduché s hákovým závěrem pérové jazyky jednozávěrové soustavy S49</t>
  </si>
  <si>
    <t>5913400010</t>
  </si>
  <si>
    <t>Nátěr označení závaží výhybky</t>
  </si>
  <si>
    <t>5913400020</t>
  </si>
  <si>
    <t>Nátěr označení štítku výhybky</t>
  </si>
  <si>
    <t>5913410020</t>
  </si>
  <si>
    <t>Nátěr traťových značek hektometrovníku</t>
  </si>
  <si>
    <t>5912023010</t>
  </si>
  <si>
    <t>Demontáž návěstidla uloženého ve stezce námezníku</t>
  </si>
  <si>
    <t>5912037010</t>
  </si>
  <si>
    <t>Montáž návěstidla uloženého ve stezce námezníku</t>
  </si>
  <si>
    <t>5913410030</t>
  </si>
  <si>
    <t>Nátěr traťových značek námezníku</t>
  </si>
  <si>
    <t>5962104000</t>
  </si>
  <si>
    <t>Hranice námezník betonový</t>
  </si>
  <si>
    <t>R1</t>
  </si>
  <si>
    <t>Výměna návěstního tělesa u jednoduché výhybky včetně dodání</t>
  </si>
  <si>
    <t>R2</t>
  </si>
  <si>
    <t>Oprava a seřízení výměnové části výhybky křižovatkové s hákovým závěrem pérové jazyky jednozávěrové soustavy S49</t>
  </si>
  <si>
    <t>5911001010</t>
  </si>
  <si>
    <t>5911001110</t>
  </si>
  <si>
    <t>Seřízení hodnot RK, L, A na výhybkách</t>
  </si>
  <si>
    <t>R3</t>
  </si>
  <si>
    <t>5905105040</t>
  </si>
  <si>
    <t>Doplnění KL kamenivem souvisle strojně ve výhybce</t>
  </si>
  <si>
    <t>Sborník ÚOŽI 2025</t>
  </si>
  <si>
    <t>Pražec dřevěný příčný nevystrojený dub 2600x260x160 mm</t>
  </si>
  <si>
    <t>Podložka polyetylenová pod podkladnici</t>
  </si>
  <si>
    <t>Sborník ÚOŽI 2010</t>
  </si>
  <si>
    <t>5906090011</t>
  </si>
  <si>
    <t>Výměna hmoždinky pražec vystrojený betonový nebo dřevěný upevnění dvěma vrtulemi.</t>
  </si>
  <si>
    <t>úl.pl.</t>
  </si>
  <si>
    <t>5908045026</t>
  </si>
  <si>
    <t>Výměna podkladnice čtyři vrtule pražce dřevěné nebo betonové.</t>
  </si>
  <si>
    <t>5911707025</t>
  </si>
  <si>
    <t>Demontáž pojistných úhelníků na mostech tvar S49, T, A.</t>
  </si>
  <si>
    <t>5911709025</t>
  </si>
  <si>
    <t>Montáž pojistných úhelníků na mostech tvar S49, T, A.</t>
  </si>
  <si>
    <t>961044111</t>
  </si>
  <si>
    <t>CS ÚRS 2025 01</t>
  </si>
  <si>
    <t>5906130345</t>
  </si>
  <si>
    <t>Montáž kolejového roštu v ose koleje pražce betonové vystrojené, tvar S49, 49E1.</t>
  </si>
  <si>
    <t xml:space="preserve">Čištění a mazání výhybky jednoduché s úhlem odbočení 1:5,7 až 1:11 nebo 8° až 5°. </t>
  </si>
  <si>
    <t xml:space="preserve">Čištění a mazání výhybky křižovatkové celé. </t>
  </si>
  <si>
    <t>Cenová soustava</t>
  </si>
  <si>
    <t>101. Kolej č. 1L za v.č. 19 a/b po v.č. L1</t>
  </si>
  <si>
    <t>102. V.č. L1 1:9-300</t>
  </si>
  <si>
    <t>103. Spojka mezi v.č. L1 a L2</t>
  </si>
  <si>
    <t>104. V.č. L2 1:9-190</t>
  </si>
  <si>
    <t>105. Kolej č. 1L od ZV L2 po KV L3</t>
  </si>
  <si>
    <t>106. V.č. L3 a/b CS49 1:7,5-150</t>
  </si>
  <si>
    <t>107. V.č. L4 JT7</t>
  </si>
  <si>
    <t>108. Mezi v.č.L3 a/b a L5</t>
  </si>
  <si>
    <t>109. Kolej č. 1L za KV L4</t>
  </si>
  <si>
    <t>110. Kolej č. 3L</t>
  </si>
  <si>
    <t>111. Kolej č. 2L</t>
  </si>
  <si>
    <t>112. Kolej č. 4L</t>
  </si>
  <si>
    <t>113. Kolej mezi v.č.L4 a L6</t>
  </si>
  <si>
    <t>114. V.č. L6 JT7</t>
  </si>
  <si>
    <t>115. Kolej č. 2L za KV L5</t>
  </si>
  <si>
    <t>116. Spojka mezi L5 - L7</t>
  </si>
  <si>
    <t>117. Spojka mezi v.č.B1 a L7</t>
  </si>
  <si>
    <t>119. V.č. L7 - JA 6</t>
  </si>
  <si>
    <t>120. V.č. L5 - JA 6</t>
  </si>
  <si>
    <t>121. V.č. B1 - JA 6</t>
  </si>
  <si>
    <t>122. Za v.č.B2 a/b do k.č.4L</t>
  </si>
  <si>
    <t>123. V.č. B2 a/b CT</t>
  </si>
  <si>
    <t>124. Za KV L8 do k.č.2L</t>
  </si>
  <si>
    <t>125. Spojka mezi v.č.B2a/b a L8</t>
  </si>
  <si>
    <t>126. V.č. L8 JS49-1:9-300</t>
  </si>
  <si>
    <t>127. Spojka mezi L10 a L8</t>
  </si>
  <si>
    <t>129. V.č. L10 JS49 1:9-300</t>
  </si>
  <si>
    <t>130. V.č. L9 JS49 1:9-300</t>
  </si>
  <si>
    <t>131. Spojka mezi v.č.L9 a L11</t>
  </si>
  <si>
    <t>132. V.č. L11 JS49 1:9-300</t>
  </si>
  <si>
    <t>133. k.č.1L před L11 po L12</t>
  </si>
  <si>
    <t>134. Mezi v.č.L12 a L14</t>
  </si>
  <si>
    <t>135. V.č. L13 - JA 6</t>
  </si>
  <si>
    <t>136. za L14 do odbočky za bránou</t>
  </si>
  <si>
    <t>SAKO Brno - oprava železniční vlečky</t>
  </si>
  <si>
    <t>118. Za KV B1 do k.č. 4L</t>
  </si>
  <si>
    <t>128. k.č.1L za L10 (mezi L10 a L11)</t>
  </si>
  <si>
    <t>9909000500</t>
  </si>
  <si>
    <t xml:space="preserve">Poplatek za uložení odpadu betonových prefabrikátů </t>
  </si>
  <si>
    <t>5957104021</t>
  </si>
  <si>
    <t>Kolejnicové pásy třídy R260 tv. 49 E1 délky 30 metrů - užitá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</si>
  <si>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</si>
  <si>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</si>
  <si>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022111001</t>
  </si>
  <si>
    <t xml:space="preserve">Geodetické práce Měření prostorové polohy koleje zaměřením APK trať jednokolejná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 </t>
  </si>
  <si>
    <t>022121001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</si>
  <si>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</si>
  <si>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023101041</t>
  </si>
  <si>
    <t>Projektové práce Projektové práce v rozsahu ZRN (vyjma dále jmenované práce) přes 20 mil. Kč</t>
  </si>
  <si>
    <t>023113001</t>
  </si>
  <si>
    <t>Projektové práce Technický projekt zajištění PPK s optimalizací osy a nivelety koleje trať jednokolejná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</si>
  <si>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023121001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</si>
  <si>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</si>
  <si>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</si>
  <si>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</si>
  <si>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024101401</t>
  </si>
  <si>
    <t>Inženýrská činnost koordinační a kompletační činnost</t>
  </si>
  <si>
    <t>031101041</t>
  </si>
  <si>
    <t>Zařízení a vybavení staveniště vyjma dále jmenované práce včetně opatření na ochranu sousedních pozemků, informační tabule, dopravního značení na staveništi aj. při velikosti nákladů přes 20 mil. Kč</t>
  </si>
  <si>
    <t>5963107000</t>
  </si>
  <si>
    <t>Přejezd zádlažbový kompletní sestava</t>
  </si>
  <si>
    <t>soub.</t>
  </si>
  <si>
    <t>R4</t>
  </si>
  <si>
    <t>R5</t>
  </si>
  <si>
    <t>R6</t>
  </si>
  <si>
    <t>Výměna výstražných křížů včetně sloupků u přejezdů včetně dodání</t>
  </si>
  <si>
    <t>R7</t>
  </si>
  <si>
    <t>Výměna výměnového zámku na v.č. 13 včetně dodání</t>
  </si>
  <si>
    <t>Výměna návěsti "posun zakázán" včetně dodání</t>
  </si>
  <si>
    <t>138. Vedlejší a ostatní náklady</t>
  </si>
  <si>
    <t>Výměna "návěsti pískej" před přejezdem včetně dodání</t>
  </si>
  <si>
    <t>5915015010</t>
  </si>
  <si>
    <t>Svahování zemního tělesa železničního spodku v náspu Poznámka: 1. V cenách jsou započteny náklady na svahování železničního tělesa a uložení výzisku na terén nebo naložení na dopravní prostředek.</t>
  </si>
  <si>
    <t>137. Komplet výhybky a koleje</t>
  </si>
  <si>
    <t>Doprava materiálu těžkou mechanizací nosnosti přes 3,5 t sypanin (kameniva, písku, suti, dlažebních kostek, atd.) včetně naložení</t>
  </si>
  <si>
    <t>Doprava materiálu těžkou mechanizací nosnosti přes 3,5 t objemnějšího kusového materiálu (prefabrikátů, stožárů, výhybek, rozvaděčů, vybouraných hmot atd.) včetně naložení</t>
  </si>
  <si>
    <t>Doprava dodávek zhotovitele, dodávek objednatele nebo výzisku mechanizací přes 3,5 t sypanin  včetně naložení</t>
  </si>
  <si>
    <t>Poplatek za uložení suti nebo hmot na oficiální skládku (staré štěrkové lože, zeina a kamení)</t>
  </si>
  <si>
    <t>Poplatek uložení odpadu betonových prefabrikátů (betonové pražce)</t>
  </si>
  <si>
    <t>139. Opce - likvidace odpadů ze souběžné stavby</t>
  </si>
  <si>
    <t>R8</t>
  </si>
  <si>
    <t>R9</t>
  </si>
  <si>
    <t>Bourání základů z betonu prostého (prilté ŠL betonem pod mostem)</t>
  </si>
  <si>
    <t>Položkový rozpočet -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</si>
</sst>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dd\.mm\.yyyy"/>
    <numFmt numFmtId="165" formatCode="#,##0.000"/>
  </numFmts>
  <fonts count="18" x14ac:knownFonts="1">
    <font>
      <sz val="8"/>
      <name val="Arial CE"/>
      <family val="2"/>
    </font>
    <font>
      <sz val="8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960000"/>
      <name val="Arial CE"/>
      <family val="2"/>
      <charset val="238"/>
    </font>
    <font>
      <i/>
      <sz val="8"/>
      <color rgb="FF0000FF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Trebuchet MS"/>
      <family val="2"/>
    </font>
    <font>
      <sz val="10"/>
      <name val="Arial"/>
      <family val="2"/>
      <charset val="238"/>
    </font>
    <font>
      <sz val="10"/>
      <name val="Arial"/>
      <family val="2"/>
    </font>
    <font>
      <i/>
      <sz val="9"/>
      <color rgb="FF0000FF"/>
      <name val="Arial CE"/>
      <family val="2"/>
      <charset val="238"/>
    </font>
    <font>
      <b/>
      <sz val="8"/>
      <name val="Arial CE"/>
      <family val="2"/>
    </font>
    <font>
      <i/>
      <sz val="8"/>
      <color rgb="FF0000FF"/>
      <name val="Arial CE"/>
      <family val="2"/>
    </font>
    <font>
      <sz val="12"/>
      <color rgb="FF003366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 style="hair">
        <color rgb="FF969696"/>
      </top>
      <bottom/>
      <diagonal/>
    </border>
    <border>
      <left/>
      <right/>
      <top/>
      <bottom style="hair">
        <color rgb="FF969696"/>
      </bottom>
      <diagonal/>
    </border>
  </borders>
  <cellStyleXfs count="6">
    <xf numFmtId="0" fontId="0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3" fillId="0" borderId="0"/>
  </cellStyleXfs>
  <cellXfs count="11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165" fontId="0" fillId="0" borderId="2" xfId="0" applyNumberFormat="1" applyBorder="1" applyAlignment="1" applyProtection="1">
      <alignment vertical="center"/>
      <protection locked="0"/>
    </xf>
    <xf numFmtId="4" fontId="0" fillId="0" borderId="2" xfId="0" applyNumberFormat="1" applyBorder="1" applyAlignment="1" applyProtection="1">
      <alignment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 applyProtection="1">
      <alignment vertical="center"/>
      <protection locked="0"/>
    </xf>
    <xf numFmtId="49" fontId="10" fillId="0" borderId="2" xfId="0" applyNumberFormat="1" applyFont="1" applyBorder="1" applyAlignment="1" applyProtection="1">
      <alignment horizontal="left" vertical="center" wrapText="1"/>
      <protection locked="0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7" xfId="0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" fontId="7" fillId="0" borderId="0" xfId="0" applyNumberFormat="1" applyFont="1"/>
    <xf numFmtId="0" fontId="0" fillId="0" borderId="6" xfId="0" applyBorder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9" fontId="0" fillId="0" borderId="0" xfId="0" applyNumberFormat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65" fontId="0" fillId="0" borderId="0" xfId="0" applyNumberFormat="1" applyAlignment="1" applyProtection="1">
      <alignment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49" fontId="6" fillId="0" borderId="2" xfId="0" applyNumberFormat="1" applyFont="1" applyBorder="1" applyAlignment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165" fontId="6" fillId="0" borderId="2" xfId="0" applyNumberFormat="1" applyFont="1" applyBorder="1" applyAlignment="1" applyProtection="1">
      <alignment vertical="center"/>
      <protection locked="0"/>
    </xf>
    <xf numFmtId="4" fontId="6" fillId="0" borderId="2" xfId="0" applyNumberFormat="1" applyFont="1" applyBorder="1" applyAlignment="1" applyProtection="1">
      <alignment vertical="center"/>
      <protection locked="0"/>
    </xf>
    <xf numFmtId="49" fontId="14" fillId="0" borderId="2" xfId="0" applyNumberFormat="1" applyFont="1" applyBorder="1" applyAlignment="1" applyProtection="1">
      <alignment horizontal="left" vertical="center" wrapText="1"/>
      <protection locked="0"/>
    </xf>
    <xf numFmtId="0" fontId="14" fillId="0" borderId="2" xfId="0" applyFont="1" applyBorder="1" applyAlignment="1" applyProtection="1">
      <alignment horizontal="left" vertical="center" wrapText="1"/>
      <protection locked="0"/>
    </xf>
    <xf numFmtId="0" fontId="14" fillId="0" borderId="2" xfId="0" applyFont="1" applyBorder="1" applyAlignment="1" applyProtection="1">
      <alignment horizontal="center" vertical="center" wrapText="1"/>
      <protection locked="0"/>
    </xf>
    <xf numFmtId="165" fontId="14" fillId="0" borderId="2" xfId="0" applyNumberFormat="1" applyFont="1" applyBorder="1" applyAlignment="1" applyProtection="1">
      <alignment vertical="center"/>
      <protection locked="0"/>
    </xf>
    <xf numFmtId="4" fontId="14" fillId="0" borderId="2" xfId="0" applyNumberFormat="1" applyFont="1" applyBorder="1" applyAlignment="1" applyProtection="1">
      <alignment vertical="center"/>
      <protection locked="0"/>
    </xf>
    <xf numFmtId="49" fontId="6" fillId="0" borderId="0" xfId="0" applyNumberFormat="1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165" fontId="6" fillId="0" borderId="0" xfId="0" applyNumberFormat="1" applyFont="1" applyAlignment="1" applyProtection="1">
      <alignment vertical="center"/>
      <protection locked="0"/>
    </xf>
    <xf numFmtId="4" fontId="6" fillId="0" borderId="0" xfId="0" applyNumberFormat="1" applyFont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4" fontId="8" fillId="0" borderId="0" xfId="0" applyNumberFormat="1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 wrapText="1"/>
      <protection locked="0"/>
    </xf>
    <xf numFmtId="0" fontId="0" fillId="0" borderId="11" xfId="0" applyBorder="1" applyAlignment="1">
      <alignment vertical="center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horizontal="center" vertical="center" wrapText="1"/>
    </xf>
    <xf numFmtId="0" fontId="6" fillId="0" borderId="7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49" fontId="6" fillId="0" borderId="12" xfId="0" applyNumberFormat="1" applyFont="1" applyBorder="1" applyAlignment="1" applyProtection="1">
      <alignment horizontal="left" vertical="center" wrapText="1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0" fontId="0" fillId="0" borderId="12" xfId="0" applyBorder="1" applyAlignment="1">
      <alignment horizontal="center" vertical="center"/>
    </xf>
    <xf numFmtId="4" fontId="6" fillId="0" borderId="12" xfId="0" applyNumberFormat="1" applyFont="1" applyBorder="1" applyAlignment="1" applyProtection="1">
      <alignment vertical="center"/>
      <protection locked="0"/>
    </xf>
    <xf numFmtId="0" fontId="0" fillId="0" borderId="2" xfId="0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49" fontId="15" fillId="0" borderId="2" xfId="0" applyNumberFormat="1" applyFont="1" applyBorder="1" applyAlignment="1" applyProtection="1">
      <alignment horizontal="left" vertical="center" wrapText="1"/>
      <protection locked="0"/>
    </xf>
    <xf numFmtId="49" fontId="0" fillId="0" borderId="2" xfId="0" applyNumberFormat="1" applyBorder="1" applyAlignment="1" applyProtection="1">
      <alignment horizontal="left" vertical="center" wrapText="1"/>
      <protection locked="0"/>
    </xf>
    <xf numFmtId="0" fontId="16" fillId="0" borderId="2" xfId="0" applyFont="1" applyBorder="1" applyAlignment="1" applyProtection="1">
      <alignment horizontal="center" vertical="center"/>
      <protection locked="0"/>
    </xf>
    <xf numFmtId="49" fontId="16" fillId="0" borderId="2" xfId="0" applyNumberFormat="1" applyFont="1" applyBorder="1" applyAlignment="1" applyProtection="1">
      <alignment horizontal="left" vertical="center" wrapText="1"/>
      <protection locked="0"/>
    </xf>
    <xf numFmtId="0" fontId="16" fillId="0" borderId="2" xfId="0" applyFont="1" applyBorder="1" applyAlignment="1" applyProtection="1">
      <alignment horizontal="left" vertical="center" wrapText="1"/>
      <protection locked="0"/>
    </xf>
    <xf numFmtId="0" fontId="16" fillId="0" borderId="2" xfId="0" applyFont="1" applyBorder="1" applyAlignment="1" applyProtection="1">
      <alignment horizontal="center" vertical="center" wrapText="1"/>
      <protection locked="0"/>
    </xf>
    <xf numFmtId="165" fontId="16" fillId="0" borderId="2" xfId="0" applyNumberFormat="1" applyFont="1" applyBorder="1" applyAlignment="1" applyProtection="1">
      <alignment vertical="center"/>
      <protection locked="0"/>
    </xf>
    <xf numFmtId="4" fontId="16" fillId="0" borderId="2" xfId="0" applyNumberFormat="1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49" fontId="14" fillId="0" borderId="0" xfId="0" applyNumberFormat="1" applyFont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165" fontId="14" fillId="0" borderId="0" xfId="0" applyNumberFormat="1" applyFont="1" applyAlignment="1" applyProtection="1">
      <alignment vertical="center"/>
      <protection locked="0"/>
    </xf>
    <xf numFmtId="4" fontId="14" fillId="0" borderId="0" xfId="0" applyNumberFormat="1" applyFont="1" applyAlignment="1" applyProtection="1">
      <alignment vertical="center"/>
      <protection locked="0"/>
    </xf>
    <xf numFmtId="49" fontId="8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165" fontId="8" fillId="0" borderId="0" xfId="0" applyNumberFormat="1" applyFont="1" applyAlignment="1" applyProtection="1">
      <alignment vertical="center"/>
      <protection locked="0"/>
    </xf>
    <xf numFmtId="0" fontId="8" fillId="0" borderId="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9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4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4" fillId="0" borderId="7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9" fillId="3" borderId="13" xfId="0" applyFont="1" applyFill="1" applyBorder="1" applyAlignment="1">
      <alignment vertical="center"/>
    </xf>
    <xf numFmtId="0" fontId="4" fillId="3" borderId="13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 vertical="center"/>
    </xf>
    <xf numFmtId="0" fontId="4" fillId="0" borderId="13" xfId="0" applyFont="1" applyBorder="1" applyAlignment="1">
      <alignment vertical="center"/>
    </xf>
    <xf numFmtId="4" fontId="3" fillId="0" borderId="13" xfId="0" applyNumberFormat="1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3" fontId="0" fillId="0" borderId="2" xfId="0" applyNumberFormat="1" applyBorder="1" applyAlignment="1" applyProtection="1">
      <alignment horizontal="center" vertical="center"/>
      <protection locked="0"/>
    </xf>
    <xf numFmtId="3" fontId="16" fillId="0" borderId="2" xfId="0" applyNumberFormat="1" applyFont="1" applyBorder="1" applyAlignment="1" applyProtection="1">
      <alignment horizontal="center" vertical="center"/>
      <protection locked="0"/>
    </xf>
    <xf numFmtId="3" fontId="16" fillId="0" borderId="0" xfId="0" applyNumberFormat="1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49" fontId="16" fillId="0" borderId="0" xfId="0" applyNumberFormat="1" applyFont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center" vertical="center" wrapText="1"/>
      <protection locked="0"/>
    </xf>
    <xf numFmtId="165" fontId="16" fillId="0" borderId="0" xfId="0" applyNumberFormat="1" applyFont="1" applyAlignment="1" applyProtection="1">
      <alignment vertical="center"/>
      <protection locked="0"/>
    </xf>
    <xf numFmtId="4" fontId="16" fillId="0" borderId="0" xfId="0" applyNumberFormat="1" applyFont="1" applyAlignment="1" applyProtection="1">
      <alignment vertical="center"/>
      <protection locked="0"/>
    </xf>
    <xf numFmtId="0" fontId="0" fillId="0" borderId="2" xfId="0" applyBorder="1" applyAlignment="1">
      <alignment horizontal="center" vertical="center"/>
    </xf>
    <xf numFmtId="3" fontId="0" fillId="0" borderId="0" xfId="0" applyNumberFormat="1" applyAlignment="1" applyProtection="1">
      <alignment horizontal="center" vertical="center"/>
      <protection locked="0"/>
    </xf>
    <xf numFmtId="0" fontId="17" fillId="0" borderId="0" xfId="0" applyFont="1" applyAlignment="1">
      <alignment horizontal="left"/>
    </xf>
    <xf numFmtId="4" fontId="17" fillId="0" borderId="0" xfId="0" applyNumberFormat="1" applyFont="1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</cellXfs>
  <cellStyles count="6">
    <cellStyle name="Normal" xfId="5" xr:uid="{44030520-1604-4276-BE97-E667D43CD489}"/>
    <cellStyle name="Normální" xfId="0" builtinId="0" customBuiltin="1"/>
    <cellStyle name="Normální 2" xfId="1" xr:uid="{18341C78-9A1B-4B80-9D77-37604BA8A62B}"/>
    <cellStyle name="Normální 2 2" xfId="3" xr:uid="{F7A3AD3F-F2D2-440A-887A-919F89834CF1}"/>
    <cellStyle name="Normální 5" xfId="2" xr:uid="{BCECA016-AC5D-4475-AABD-49A82DEE294D}"/>
    <cellStyle name="Normální 6" xfId="4" xr:uid="{B9AB1D88-0D32-4B72-A0B4-E0472FC849A9}"/>
  </cellStyles>
  <dxfs count="0"/>
  <tableStyles count="1">
    <tableStyle name="Styl tabulky 1" pivot="0" count="0" xr9:uid="{E63C08A0-2489-48D1-8C79-A22320229747}"/>
  </tableStyles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T887"/>
  <sheetViews>
    <sheetView showGridLines="0" tabSelected="1" zoomScale="115" zoomScaleNormal="115" workbookViewId="0">
      <selection activeCell="F886" sqref="F886"/>
    </sheetView>
  </sheetViews>
  <sheetFormatPr defaultRowHeight="11.25" x14ac:dyDescent="0.2"/>
  <cols>
    <col min="1" max="1" width="8.33203125" customWidth="1"/>
    <col min="2" max="2" width="1.6640625" customWidth="1"/>
    <col min="3" max="3" width="10.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2.6640625" customWidth="1"/>
    <col min="9" max="9" width="14.1640625" customWidth="1"/>
    <col min="10" max="10" width="23.5" customWidth="1"/>
    <col min="11" max="11" width="19.1640625" customWidth="1"/>
    <col min="12" max="12" width="1.83203125" customWidth="1"/>
    <col min="13" max="13" width="4.83203125" customWidth="1"/>
    <col min="14" max="14" width="13.1640625" bestFit="1" customWidth="1"/>
    <col min="15" max="15" width="61.6640625" customWidth="1"/>
    <col min="16" max="16" width="4.6640625" bestFit="1" customWidth="1"/>
    <col min="17" max="17" width="9" bestFit="1" customWidth="1"/>
    <col min="18" max="19" width="11.83203125" bestFit="1" customWidth="1"/>
    <col min="20" max="20" width="19.33203125" bestFit="1" customWidth="1"/>
  </cols>
  <sheetData>
    <row r="2" spans="2:12" s="1" customFormat="1" ht="6.95" customHeight="1" x14ac:dyDescent="0.2">
      <c r="B2" s="11"/>
      <c r="C2" s="12"/>
      <c r="D2" s="12"/>
      <c r="E2" s="12"/>
      <c r="F2" s="12"/>
      <c r="G2" s="12"/>
      <c r="H2" s="12"/>
      <c r="I2" s="12"/>
      <c r="J2" s="12"/>
      <c r="K2" s="12"/>
      <c r="L2" s="13"/>
    </row>
    <row r="3" spans="2:12" s="1" customFormat="1" ht="24.95" customHeight="1" x14ac:dyDescent="0.2">
      <c r="B3" s="14"/>
      <c r="C3" s="15" t="s">
        <v>254</v>
      </c>
      <c r="L3" s="16"/>
    </row>
    <row r="4" spans="2:12" s="1" customFormat="1" ht="6.95" customHeight="1" x14ac:dyDescent="0.2">
      <c r="B4" s="14"/>
      <c r="L4" s="16"/>
    </row>
    <row r="5" spans="2:12" s="1" customFormat="1" ht="12" customHeight="1" x14ac:dyDescent="0.2">
      <c r="B5" s="14"/>
      <c r="C5" s="17" t="s">
        <v>0</v>
      </c>
      <c r="E5" s="1" t="s">
        <v>205</v>
      </c>
      <c r="L5" s="16"/>
    </row>
    <row r="6" spans="2:12" s="1" customFormat="1" ht="16.5" customHeight="1" x14ac:dyDescent="0.2">
      <c r="B6" s="14"/>
      <c r="E6" s="112"/>
      <c r="F6" s="113"/>
      <c r="G6" s="113"/>
      <c r="H6" s="113"/>
      <c r="L6" s="16"/>
    </row>
    <row r="7" spans="2:12" s="1" customFormat="1" ht="6.95" customHeight="1" x14ac:dyDescent="0.2">
      <c r="B7" s="14"/>
      <c r="L7" s="16"/>
    </row>
    <row r="8" spans="2:12" s="1" customFormat="1" ht="12" customHeight="1" x14ac:dyDescent="0.2">
      <c r="B8" s="14"/>
      <c r="C8" s="17" t="s">
        <v>1</v>
      </c>
      <c r="E8" s="1" t="s">
        <v>44</v>
      </c>
      <c r="F8" s="18"/>
      <c r="I8" s="17" t="s">
        <v>2</v>
      </c>
      <c r="J8" s="19">
        <v>46005</v>
      </c>
      <c r="L8" s="16"/>
    </row>
    <row r="9" spans="2:12" s="1" customFormat="1" ht="6.95" customHeight="1" x14ac:dyDescent="0.2">
      <c r="B9" s="14"/>
      <c r="L9" s="16"/>
    </row>
    <row r="10" spans="2:12" s="1" customFormat="1" ht="13.7" customHeight="1" x14ac:dyDescent="0.2">
      <c r="B10" s="14"/>
      <c r="C10" s="17" t="s">
        <v>3</v>
      </c>
      <c r="F10" s="18"/>
      <c r="I10" s="17" t="s">
        <v>5</v>
      </c>
      <c r="J10" s="20"/>
      <c r="L10" s="16"/>
    </row>
    <row r="11" spans="2:12" s="1" customFormat="1" ht="13.7" customHeight="1" x14ac:dyDescent="0.2">
      <c r="B11" s="14"/>
      <c r="C11" s="17" t="s">
        <v>4</v>
      </c>
      <c r="F11" s="18"/>
      <c r="I11" s="17" t="s">
        <v>6</v>
      </c>
      <c r="J11" s="20" t="s">
        <v>36</v>
      </c>
      <c r="L11" s="16"/>
    </row>
    <row r="12" spans="2:12" s="1" customFormat="1" ht="10.35" customHeight="1" x14ac:dyDescent="0.2">
      <c r="B12" s="14"/>
      <c r="L12" s="16"/>
    </row>
    <row r="13" spans="2:12" s="2" customFormat="1" ht="29.25" customHeight="1" x14ac:dyDescent="0.2">
      <c r="B13" s="21"/>
      <c r="C13" s="63" t="s">
        <v>11</v>
      </c>
      <c r="D13" s="63" t="s">
        <v>9</v>
      </c>
      <c r="E13" s="63" t="s">
        <v>7</v>
      </c>
      <c r="F13" s="63" t="s">
        <v>8</v>
      </c>
      <c r="G13" s="63" t="s">
        <v>12</v>
      </c>
      <c r="H13" s="63" t="s">
        <v>13</v>
      </c>
      <c r="I13" s="63" t="s">
        <v>14</v>
      </c>
      <c r="J13" s="63" t="s">
        <v>10</v>
      </c>
      <c r="K13" s="63" t="s">
        <v>170</v>
      </c>
      <c r="L13" s="54"/>
    </row>
    <row r="14" spans="2:12" s="1" customFormat="1" ht="22.9" customHeight="1" x14ac:dyDescent="0.25">
      <c r="B14" s="14"/>
      <c r="C14" s="22" t="s">
        <v>15</v>
      </c>
      <c r="J14" s="23">
        <f>J15+J49+J75+J92+J120+J150+J173+J198+J217+J300+J317+J345+J370+J395+J412+J429+J438+J456+J480+J504+J530+J550+J576+J607+J636+J662+J688+J705+J731+J772+J815+J246+J264+J282+J838+J806+J447+J859+J875</f>
        <v>0</v>
      </c>
      <c r="L14" s="16"/>
    </row>
    <row r="15" spans="2:12" s="86" customFormat="1" ht="22.5" customHeight="1" x14ac:dyDescent="0.2">
      <c r="B15" s="82"/>
      <c r="C15" s="83" t="s">
        <v>171</v>
      </c>
      <c r="D15" s="84"/>
      <c r="E15" s="85"/>
      <c r="F15" s="85"/>
      <c r="J15" s="87">
        <f>SUM(J16:J48)</f>
        <v>0</v>
      </c>
      <c r="L15" s="88"/>
    </row>
    <row r="16" spans="2:12" s="1" customFormat="1" ht="22.5" customHeight="1" x14ac:dyDescent="0.2">
      <c r="B16" s="14"/>
      <c r="C16" s="3"/>
      <c r="D16" s="3"/>
      <c r="E16" s="64" t="s">
        <v>83</v>
      </c>
      <c r="F16" s="4"/>
      <c r="G16" s="5"/>
      <c r="H16" s="6"/>
      <c r="I16" s="7"/>
      <c r="J16" s="7"/>
      <c r="K16" s="62"/>
      <c r="L16" s="16"/>
    </row>
    <row r="17" spans="2:12" s="1" customFormat="1" ht="22.5" customHeight="1" x14ac:dyDescent="0.2">
      <c r="B17" s="14"/>
      <c r="C17" s="99">
        <v>101001</v>
      </c>
      <c r="D17" s="3" t="s">
        <v>16</v>
      </c>
      <c r="E17" s="65" t="s">
        <v>47</v>
      </c>
      <c r="F17" s="4" t="s">
        <v>48</v>
      </c>
      <c r="G17" s="5" t="s">
        <v>17</v>
      </c>
      <c r="H17" s="6">
        <v>139</v>
      </c>
      <c r="I17" s="7"/>
      <c r="J17" s="7">
        <f t="shared" ref="J17:J30" si="0">ROUND(I17*H17,2)</f>
        <v>0</v>
      </c>
      <c r="K17" s="4" t="s">
        <v>151</v>
      </c>
      <c r="L17" s="55"/>
    </row>
    <row r="18" spans="2:12" s="1" customFormat="1" ht="22.5" customHeight="1" x14ac:dyDescent="0.2">
      <c r="B18" s="14"/>
      <c r="C18" s="99">
        <v>101002</v>
      </c>
      <c r="D18" s="3" t="s">
        <v>16</v>
      </c>
      <c r="E18" s="65" t="s">
        <v>49</v>
      </c>
      <c r="F18" s="4" t="s">
        <v>50</v>
      </c>
      <c r="G18" s="5" t="s">
        <v>18</v>
      </c>
      <c r="H18" s="6">
        <v>13.9</v>
      </c>
      <c r="I18" s="7"/>
      <c r="J18" s="7">
        <f t="shared" si="0"/>
        <v>0</v>
      </c>
      <c r="K18" s="4" t="s">
        <v>151</v>
      </c>
      <c r="L18" s="55"/>
    </row>
    <row r="19" spans="2:12" s="1" customFormat="1" ht="22.5" customHeight="1" x14ac:dyDescent="0.2">
      <c r="B19" s="14"/>
      <c r="C19" s="99">
        <v>101003</v>
      </c>
      <c r="D19" s="3" t="s">
        <v>16</v>
      </c>
      <c r="E19" s="65" t="s">
        <v>45</v>
      </c>
      <c r="F19" s="4" t="s">
        <v>46</v>
      </c>
      <c r="G19" s="5" t="s">
        <v>18</v>
      </c>
      <c r="H19" s="6">
        <v>104.16</v>
      </c>
      <c r="I19" s="7"/>
      <c r="J19" s="7">
        <f t="shared" si="0"/>
        <v>0</v>
      </c>
      <c r="K19" s="4" t="s">
        <v>151</v>
      </c>
      <c r="L19" s="55"/>
    </row>
    <row r="20" spans="2:12" s="1" customFormat="1" ht="22.5" customHeight="1" x14ac:dyDescent="0.2">
      <c r="B20" s="14"/>
      <c r="C20" s="99">
        <v>101004</v>
      </c>
      <c r="D20" s="3" t="s">
        <v>16</v>
      </c>
      <c r="E20" s="65" t="s">
        <v>102</v>
      </c>
      <c r="F20" s="4" t="s">
        <v>103</v>
      </c>
      <c r="G20" s="5" t="s">
        <v>20</v>
      </c>
      <c r="H20" s="6">
        <v>15</v>
      </c>
      <c r="I20" s="7"/>
      <c r="J20" s="7">
        <f t="shared" si="0"/>
        <v>0</v>
      </c>
      <c r="K20" s="4" t="s">
        <v>151</v>
      </c>
      <c r="L20" s="55"/>
    </row>
    <row r="21" spans="2:12" s="1" customFormat="1" ht="22.5" customHeight="1" x14ac:dyDescent="0.2">
      <c r="B21" s="14"/>
      <c r="C21" s="99">
        <v>101005</v>
      </c>
      <c r="D21" s="3" t="s">
        <v>16</v>
      </c>
      <c r="E21" s="65" t="s">
        <v>51</v>
      </c>
      <c r="F21" s="4" t="s">
        <v>52</v>
      </c>
      <c r="G21" s="5" t="s">
        <v>20</v>
      </c>
      <c r="H21" s="6">
        <v>118</v>
      </c>
      <c r="I21" s="7"/>
      <c r="J21" s="7">
        <f t="shared" si="0"/>
        <v>0</v>
      </c>
      <c r="K21" s="4" t="s">
        <v>151</v>
      </c>
      <c r="L21" s="55"/>
    </row>
    <row r="22" spans="2:12" s="1" customFormat="1" ht="22.5" customHeight="1" x14ac:dyDescent="0.2">
      <c r="B22" s="14"/>
      <c r="C22" s="99">
        <v>101006</v>
      </c>
      <c r="D22" s="3" t="s">
        <v>16</v>
      </c>
      <c r="E22" s="65" t="s">
        <v>53</v>
      </c>
      <c r="F22" s="4" t="s">
        <v>54</v>
      </c>
      <c r="G22" s="5" t="s">
        <v>20</v>
      </c>
      <c r="H22" s="6">
        <v>118</v>
      </c>
      <c r="I22" s="7"/>
      <c r="J22" s="7">
        <f t="shared" si="0"/>
        <v>0</v>
      </c>
      <c r="K22" s="4" t="s">
        <v>151</v>
      </c>
      <c r="L22" s="55"/>
    </row>
    <row r="23" spans="2:12" s="1" customFormat="1" ht="22.5" customHeight="1" x14ac:dyDescent="0.2">
      <c r="B23" s="14"/>
      <c r="C23" s="99">
        <v>101007</v>
      </c>
      <c r="D23" s="3" t="s">
        <v>16</v>
      </c>
      <c r="E23" s="65" t="s">
        <v>69</v>
      </c>
      <c r="F23" s="4" t="s">
        <v>70</v>
      </c>
      <c r="G23" s="5" t="s">
        <v>20</v>
      </c>
      <c r="H23" s="6">
        <v>672</v>
      </c>
      <c r="I23" s="7"/>
      <c r="J23" s="7">
        <f t="shared" si="0"/>
        <v>0</v>
      </c>
      <c r="K23" s="4" t="s">
        <v>151</v>
      </c>
      <c r="L23" s="55"/>
    </row>
    <row r="24" spans="2:12" s="1" customFormat="1" ht="22.5" customHeight="1" x14ac:dyDescent="0.2">
      <c r="B24" s="14"/>
      <c r="C24" s="99">
        <v>101008</v>
      </c>
      <c r="D24" s="3" t="s">
        <v>16</v>
      </c>
      <c r="E24" s="65" t="s">
        <v>55</v>
      </c>
      <c r="F24" s="4" t="s">
        <v>56</v>
      </c>
      <c r="G24" s="5" t="s">
        <v>19</v>
      </c>
      <c r="H24" s="6">
        <v>0.01</v>
      </c>
      <c r="I24" s="7"/>
      <c r="J24" s="7">
        <f t="shared" si="0"/>
        <v>0</v>
      </c>
      <c r="K24" s="4" t="s">
        <v>151</v>
      </c>
      <c r="L24" s="55"/>
    </row>
    <row r="25" spans="2:12" s="1" customFormat="1" ht="22.5" customHeight="1" x14ac:dyDescent="0.2">
      <c r="B25" s="14"/>
      <c r="C25" s="99">
        <v>101009</v>
      </c>
      <c r="D25" s="3" t="s">
        <v>16</v>
      </c>
      <c r="E25" s="65" t="s">
        <v>21</v>
      </c>
      <c r="F25" s="4" t="s">
        <v>57</v>
      </c>
      <c r="G25" s="5" t="s">
        <v>19</v>
      </c>
      <c r="H25" s="6">
        <v>0.129</v>
      </c>
      <c r="I25" s="7"/>
      <c r="J25" s="7">
        <f t="shared" si="0"/>
        <v>0</v>
      </c>
      <c r="K25" s="4" t="s">
        <v>151</v>
      </c>
      <c r="L25" s="55"/>
    </row>
    <row r="26" spans="2:12" s="1" customFormat="1" ht="22.5" customHeight="1" x14ac:dyDescent="0.2">
      <c r="B26" s="14"/>
      <c r="C26" s="99">
        <v>101010</v>
      </c>
      <c r="D26" s="3" t="s">
        <v>16</v>
      </c>
      <c r="E26" s="65" t="s">
        <v>141</v>
      </c>
      <c r="F26" s="4" t="s">
        <v>245</v>
      </c>
      <c r="G26" s="5" t="s">
        <v>22</v>
      </c>
      <c r="H26" s="6">
        <f>H28+H32+H33</f>
        <v>399.99599999999998</v>
      </c>
      <c r="I26" s="7"/>
      <c r="J26" s="7">
        <f t="shared" si="0"/>
        <v>0</v>
      </c>
      <c r="K26" s="4" t="s">
        <v>151</v>
      </c>
      <c r="L26" s="55"/>
    </row>
    <row r="27" spans="2:12" s="1" customFormat="1" ht="22.5" customHeight="1" x14ac:dyDescent="0.2">
      <c r="B27" s="14"/>
      <c r="C27" s="99">
        <v>101011</v>
      </c>
      <c r="D27" s="3" t="s">
        <v>16</v>
      </c>
      <c r="E27" s="65" t="s">
        <v>143</v>
      </c>
      <c r="F27" s="4" t="s">
        <v>246</v>
      </c>
      <c r="G27" s="5" t="s">
        <v>22</v>
      </c>
      <c r="H27" s="6">
        <f>H29+H34*0.1+H35*0.3</f>
        <v>50.2</v>
      </c>
      <c r="I27" s="7"/>
      <c r="J27" s="7">
        <f t="shared" si="0"/>
        <v>0</v>
      </c>
      <c r="K27" s="4" t="s">
        <v>151</v>
      </c>
      <c r="L27" s="55"/>
    </row>
    <row r="28" spans="2:12" s="1" customFormat="1" ht="22.5" customHeight="1" x14ac:dyDescent="0.2">
      <c r="B28" s="14"/>
      <c r="C28" s="99">
        <v>101012</v>
      </c>
      <c r="D28" s="3" t="s">
        <v>16</v>
      </c>
      <c r="E28" s="65" t="s">
        <v>58</v>
      </c>
      <c r="F28" s="4" t="s">
        <v>59</v>
      </c>
      <c r="G28" s="5" t="s">
        <v>22</v>
      </c>
      <c r="H28" s="6">
        <v>197.904</v>
      </c>
      <c r="I28" s="7"/>
      <c r="J28" s="7">
        <f t="shared" si="0"/>
        <v>0</v>
      </c>
      <c r="K28" s="4" t="s">
        <v>151</v>
      </c>
      <c r="L28" s="55"/>
    </row>
    <row r="29" spans="2:12" s="1" customFormat="1" ht="22.5" customHeight="1" x14ac:dyDescent="0.2">
      <c r="B29" s="14"/>
      <c r="C29" s="99">
        <v>101013</v>
      </c>
      <c r="D29" s="3" t="s">
        <v>16</v>
      </c>
      <c r="E29" s="65" t="s">
        <v>60</v>
      </c>
      <c r="F29" s="4" t="s">
        <v>61</v>
      </c>
      <c r="G29" s="5" t="s">
        <v>22</v>
      </c>
      <c r="H29" s="6">
        <v>13.3</v>
      </c>
      <c r="I29" s="7"/>
      <c r="J29" s="7">
        <f t="shared" si="0"/>
        <v>0</v>
      </c>
      <c r="K29" s="4" t="s">
        <v>151</v>
      </c>
      <c r="L29" s="55"/>
    </row>
    <row r="30" spans="2:12" s="1" customFormat="1" ht="22.5" customHeight="1" x14ac:dyDescent="0.2">
      <c r="B30" s="14"/>
      <c r="C30" s="99">
        <v>101014</v>
      </c>
      <c r="D30" s="3" t="s">
        <v>16</v>
      </c>
      <c r="E30" s="65" t="s">
        <v>62</v>
      </c>
      <c r="F30" s="4" t="s">
        <v>63</v>
      </c>
      <c r="G30" s="5" t="s">
        <v>22</v>
      </c>
      <c r="H30" s="6">
        <v>0.01</v>
      </c>
      <c r="I30" s="7"/>
      <c r="J30" s="7">
        <f t="shared" si="0"/>
        <v>0</v>
      </c>
      <c r="K30" s="4" t="s">
        <v>151</v>
      </c>
      <c r="L30" s="55"/>
    </row>
    <row r="31" spans="2:12" s="1" customFormat="1" ht="22.5" customHeight="1" x14ac:dyDescent="0.2">
      <c r="B31" s="14"/>
      <c r="C31" s="3"/>
      <c r="D31" s="3"/>
      <c r="E31" s="64" t="s">
        <v>84</v>
      </c>
      <c r="F31" s="4"/>
      <c r="G31" s="5"/>
      <c r="H31" s="6"/>
      <c r="I31" s="7"/>
      <c r="J31" s="7"/>
      <c r="K31" s="62"/>
      <c r="L31" s="16"/>
    </row>
    <row r="32" spans="2:12" s="1" customFormat="1" ht="22.5" customHeight="1" x14ac:dyDescent="0.2">
      <c r="B32" s="14"/>
      <c r="C32" s="100">
        <v>101015</v>
      </c>
      <c r="D32" s="66" t="s">
        <v>23</v>
      </c>
      <c r="E32" s="67" t="s">
        <v>24</v>
      </c>
      <c r="F32" s="68" t="s">
        <v>64</v>
      </c>
      <c r="G32" s="69" t="s">
        <v>22</v>
      </c>
      <c r="H32" s="70">
        <v>177.072</v>
      </c>
      <c r="I32" s="71"/>
      <c r="J32" s="71">
        <f t="shared" ref="J32:J43" si="1">ROUND(I32*H32,2)</f>
        <v>0</v>
      </c>
      <c r="K32" s="68" t="s">
        <v>151</v>
      </c>
      <c r="L32" s="56"/>
    </row>
    <row r="33" spans="2:12" s="1" customFormat="1" ht="22.5" customHeight="1" x14ac:dyDescent="0.2">
      <c r="B33" s="14"/>
      <c r="C33" s="100">
        <v>101016</v>
      </c>
      <c r="D33" s="66" t="s">
        <v>23</v>
      </c>
      <c r="E33" s="67" t="s">
        <v>65</v>
      </c>
      <c r="F33" s="68" t="s">
        <v>66</v>
      </c>
      <c r="G33" s="69" t="s">
        <v>22</v>
      </c>
      <c r="H33" s="70">
        <v>25.02</v>
      </c>
      <c r="I33" s="71"/>
      <c r="J33" s="71">
        <f t="shared" si="1"/>
        <v>0</v>
      </c>
      <c r="K33" s="68" t="s">
        <v>151</v>
      </c>
      <c r="L33" s="56"/>
    </row>
    <row r="34" spans="2:12" s="1" customFormat="1" ht="22.5" customHeight="1" x14ac:dyDescent="0.2">
      <c r="B34" s="14"/>
      <c r="C34" s="100">
        <v>101017</v>
      </c>
      <c r="D34" s="66" t="s">
        <v>23</v>
      </c>
      <c r="E34" s="67" t="s">
        <v>67</v>
      </c>
      <c r="F34" s="68" t="s">
        <v>152</v>
      </c>
      <c r="G34" s="69" t="s">
        <v>20</v>
      </c>
      <c r="H34" s="70">
        <v>15</v>
      </c>
      <c r="I34" s="71"/>
      <c r="J34" s="71">
        <f t="shared" si="1"/>
        <v>0</v>
      </c>
      <c r="K34" s="68" t="s">
        <v>151</v>
      </c>
      <c r="L34" s="56"/>
    </row>
    <row r="35" spans="2:12" s="1" customFormat="1" ht="22.5" customHeight="1" x14ac:dyDescent="0.2">
      <c r="B35" s="14"/>
      <c r="C35" s="100">
        <v>101018</v>
      </c>
      <c r="D35" s="66" t="s">
        <v>23</v>
      </c>
      <c r="E35" s="67" t="s">
        <v>35</v>
      </c>
      <c r="F35" s="68" t="s">
        <v>68</v>
      </c>
      <c r="G35" s="69" t="s">
        <v>20</v>
      </c>
      <c r="H35" s="70">
        <v>118</v>
      </c>
      <c r="I35" s="71"/>
      <c r="J35" s="71">
        <f t="shared" si="1"/>
        <v>0</v>
      </c>
      <c r="K35" s="68" t="s">
        <v>151</v>
      </c>
      <c r="L35" s="56"/>
    </row>
    <row r="36" spans="2:12" s="1" customFormat="1" ht="22.5" customHeight="1" x14ac:dyDescent="0.2">
      <c r="B36" s="14"/>
      <c r="C36" s="100">
        <v>101019</v>
      </c>
      <c r="D36" s="66" t="s">
        <v>23</v>
      </c>
      <c r="E36" s="67" t="s">
        <v>77</v>
      </c>
      <c r="F36" s="68" t="s">
        <v>78</v>
      </c>
      <c r="G36" s="69" t="s">
        <v>20</v>
      </c>
      <c r="H36" s="70">
        <v>336</v>
      </c>
      <c r="I36" s="71"/>
      <c r="J36" s="71">
        <f t="shared" si="1"/>
        <v>0</v>
      </c>
      <c r="K36" s="68" t="s">
        <v>151</v>
      </c>
      <c r="L36" s="56"/>
    </row>
    <row r="37" spans="2:12" s="1" customFormat="1" ht="22.5" customHeight="1" x14ac:dyDescent="0.2">
      <c r="B37" s="14"/>
      <c r="C37" s="100">
        <v>101020</v>
      </c>
      <c r="D37" s="66" t="s">
        <v>23</v>
      </c>
      <c r="E37" s="67" t="s">
        <v>39</v>
      </c>
      <c r="F37" s="68" t="s">
        <v>40</v>
      </c>
      <c r="G37" s="69" t="s">
        <v>20</v>
      </c>
      <c r="H37" s="70">
        <f>H39</f>
        <v>792</v>
      </c>
      <c r="I37" s="71"/>
      <c r="J37" s="71">
        <f t="shared" si="1"/>
        <v>0</v>
      </c>
      <c r="K37" s="68" t="s">
        <v>151</v>
      </c>
      <c r="L37" s="56"/>
    </row>
    <row r="38" spans="2:12" s="1" customFormat="1" ht="22.5" customHeight="1" x14ac:dyDescent="0.2">
      <c r="B38" s="14"/>
      <c r="C38" s="100">
        <v>101021</v>
      </c>
      <c r="D38" s="66" t="s">
        <v>23</v>
      </c>
      <c r="E38" s="67" t="s">
        <v>42</v>
      </c>
      <c r="F38" s="68" t="s">
        <v>76</v>
      </c>
      <c r="G38" s="69" t="s">
        <v>20</v>
      </c>
      <c r="H38" s="70">
        <f>H40</f>
        <v>336</v>
      </c>
      <c r="I38" s="71"/>
      <c r="J38" s="71">
        <f t="shared" si="1"/>
        <v>0</v>
      </c>
      <c r="K38" s="68" t="s">
        <v>151</v>
      </c>
      <c r="L38" s="56"/>
    </row>
    <row r="39" spans="2:12" s="1" customFormat="1" ht="22.5" customHeight="1" x14ac:dyDescent="0.2">
      <c r="B39" s="14"/>
      <c r="C39" s="100">
        <v>101022</v>
      </c>
      <c r="D39" s="66" t="s">
        <v>23</v>
      </c>
      <c r="E39" s="67" t="s">
        <v>37</v>
      </c>
      <c r="F39" s="68" t="s">
        <v>38</v>
      </c>
      <c r="G39" s="69" t="s">
        <v>20</v>
      </c>
      <c r="H39" s="70">
        <f>H34*8+H43</f>
        <v>792</v>
      </c>
      <c r="I39" s="71"/>
      <c r="J39" s="71">
        <f t="shared" si="1"/>
        <v>0</v>
      </c>
      <c r="K39" s="68" t="s">
        <v>151</v>
      </c>
      <c r="L39" s="56"/>
    </row>
    <row r="40" spans="2:12" s="1" customFormat="1" ht="22.5" customHeight="1" x14ac:dyDescent="0.2">
      <c r="B40" s="14"/>
      <c r="C40" s="100">
        <v>101023</v>
      </c>
      <c r="D40" s="66" t="s">
        <v>23</v>
      </c>
      <c r="E40" s="67" t="s">
        <v>74</v>
      </c>
      <c r="F40" s="68" t="s">
        <v>75</v>
      </c>
      <c r="G40" s="69" t="s">
        <v>20</v>
      </c>
      <c r="H40" s="70">
        <f>H43/2</f>
        <v>336</v>
      </c>
      <c r="I40" s="71"/>
      <c r="J40" s="71">
        <f t="shared" si="1"/>
        <v>0</v>
      </c>
      <c r="K40" s="68" t="s">
        <v>151</v>
      </c>
      <c r="L40" s="56"/>
    </row>
    <row r="41" spans="2:12" s="1" customFormat="1" ht="22.5" customHeight="1" x14ac:dyDescent="0.2">
      <c r="B41" s="14"/>
      <c r="C41" s="100">
        <v>101024</v>
      </c>
      <c r="D41" s="66" t="s">
        <v>23</v>
      </c>
      <c r="E41" s="67" t="s">
        <v>25</v>
      </c>
      <c r="F41" s="68" t="s">
        <v>26</v>
      </c>
      <c r="G41" s="69" t="s">
        <v>20</v>
      </c>
      <c r="H41" s="70">
        <v>168</v>
      </c>
      <c r="I41" s="71"/>
      <c r="J41" s="71">
        <f t="shared" si="1"/>
        <v>0</v>
      </c>
      <c r="K41" s="68" t="s">
        <v>151</v>
      </c>
      <c r="L41" s="56"/>
    </row>
    <row r="42" spans="2:12" s="1" customFormat="1" ht="22.5" customHeight="1" x14ac:dyDescent="0.2">
      <c r="B42" s="14"/>
      <c r="C42" s="100">
        <v>101025</v>
      </c>
      <c r="D42" s="66" t="s">
        <v>23</v>
      </c>
      <c r="E42" s="67" t="s">
        <v>71</v>
      </c>
      <c r="F42" s="68" t="s">
        <v>153</v>
      </c>
      <c r="G42" s="69" t="s">
        <v>20</v>
      </c>
      <c r="H42" s="70">
        <f>H43/4+H34*2</f>
        <v>198</v>
      </c>
      <c r="I42" s="71"/>
      <c r="J42" s="71">
        <f t="shared" si="1"/>
        <v>0</v>
      </c>
      <c r="K42" s="68" t="s">
        <v>151</v>
      </c>
      <c r="L42" s="56"/>
    </row>
    <row r="43" spans="2:12" s="1" customFormat="1" ht="22.5" customHeight="1" x14ac:dyDescent="0.2">
      <c r="B43" s="14"/>
      <c r="C43" s="100">
        <v>101026</v>
      </c>
      <c r="D43" s="66" t="s">
        <v>23</v>
      </c>
      <c r="E43" s="67" t="s">
        <v>72</v>
      </c>
      <c r="F43" s="68" t="s">
        <v>73</v>
      </c>
      <c r="G43" s="69" t="s">
        <v>20</v>
      </c>
      <c r="H43" s="70">
        <f>H23</f>
        <v>672</v>
      </c>
      <c r="I43" s="71"/>
      <c r="J43" s="71">
        <f t="shared" si="1"/>
        <v>0</v>
      </c>
      <c r="K43" s="68" t="s">
        <v>151</v>
      </c>
      <c r="L43" s="56"/>
    </row>
    <row r="44" spans="2:12" s="1" customFormat="1" ht="22.5" customHeight="1" x14ac:dyDescent="0.2">
      <c r="B44" s="14"/>
      <c r="C44" s="100"/>
      <c r="D44" s="66"/>
      <c r="E44" s="64" t="s">
        <v>85</v>
      </c>
      <c r="F44" s="68"/>
      <c r="G44" s="69"/>
      <c r="H44" s="70"/>
      <c r="I44" s="71"/>
      <c r="J44" s="71"/>
      <c r="K44" s="62"/>
      <c r="L44" s="16"/>
    </row>
    <row r="45" spans="2:12" s="1" customFormat="1" ht="22.5" customHeight="1" x14ac:dyDescent="0.2">
      <c r="B45" s="14"/>
      <c r="C45" s="99">
        <v>101027</v>
      </c>
      <c r="D45" s="3" t="s">
        <v>16</v>
      </c>
      <c r="E45" s="65" t="s">
        <v>79</v>
      </c>
      <c r="F45" s="4" t="s">
        <v>80</v>
      </c>
      <c r="G45" s="5" t="s">
        <v>20</v>
      </c>
      <c r="H45" s="6">
        <v>4</v>
      </c>
      <c r="I45" s="7"/>
      <c r="J45" s="7">
        <f>ROUND(I45*H45,2)</f>
        <v>0</v>
      </c>
      <c r="K45" s="4" t="s">
        <v>151</v>
      </c>
      <c r="L45" s="55"/>
    </row>
    <row r="46" spans="2:12" s="1" customFormat="1" ht="22.5" customHeight="1" x14ac:dyDescent="0.2">
      <c r="B46" s="14"/>
      <c r="C46" s="99">
        <v>101028</v>
      </c>
      <c r="D46" s="3" t="s">
        <v>16</v>
      </c>
      <c r="E46" s="65" t="s">
        <v>81</v>
      </c>
      <c r="F46" s="4" t="s">
        <v>82</v>
      </c>
      <c r="G46" s="5" t="s">
        <v>20</v>
      </c>
      <c r="H46" s="6">
        <v>4</v>
      </c>
      <c r="I46" s="7"/>
      <c r="J46" s="7">
        <f>ROUND(I46*H46,2)</f>
        <v>0</v>
      </c>
      <c r="K46" s="4" t="s">
        <v>151</v>
      </c>
      <c r="L46" s="55"/>
    </row>
    <row r="47" spans="2:12" s="1" customFormat="1" ht="22.5" customHeight="1" x14ac:dyDescent="0.2">
      <c r="B47" s="14"/>
      <c r="C47" s="57"/>
      <c r="D47" s="57"/>
      <c r="E47" s="58"/>
      <c r="F47" s="59"/>
      <c r="G47" s="60"/>
      <c r="H47" s="61"/>
      <c r="I47" s="61"/>
      <c r="J47" s="61"/>
      <c r="K47" s="59"/>
      <c r="L47" s="55"/>
    </row>
    <row r="48" spans="2:12" s="1" customFormat="1" ht="22.5" customHeight="1" x14ac:dyDescent="0.2">
      <c r="B48" s="14"/>
      <c r="C48" s="25"/>
      <c r="D48" s="25"/>
      <c r="E48" s="26"/>
      <c r="F48" s="27"/>
      <c r="G48" s="28"/>
      <c r="H48" s="29"/>
      <c r="I48" s="30"/>
      <c r="J48" s="30"/>
      <c r="L48" s="16"/>
    </row>
    <row r="49" spans="2:20" s="1" customFormat="1" ht="22.5" customHeight="1" x14ac:dyDescent="0.2">
      <c r="B49" s="14"/>
      <c r="C49" s="83" t="s">
        <v>172</v>
      </c>
      <c r="D49" s="84"/>
      <c r="E49" s="85"/>
      <c r="F49" s="85"/>
      <c r="G49" s="86"/>
      <c r="H49" s="86"/>
      <c r="I49" s="86"/>
      <c r="J49" s="87">
        <f>SUM(J50:J74)</f>
        <v>0</v>
      </c>
      <c r="L49" s="16"/>
    </row>
    <row r="50" spans="2:20" s="1" customFormat="1" ht="22.5" customHeight="1" x14ac:dyDescent="0.2">
      <c r="B50" s="14"/>
      <c r="C50" s="3"/>
      <c r="D50" s="3"/>
      <c r="E50" s="64" t="s">
        <v>83</v>
      </c>
      <c r="F50" s="4"/>
      <c r="G50" s="5"/>
      <c r="H50" s="6"/>
      <c r="I50" s="7"/>
      <c r="J50" s="7"/>
      <c r="K50" s="62"/>
      <c r="L50" s="16"/>
    </row>
    <row r="51" spans="2:20" s="1" customFormat="1" ht="22.5" customHeight="1" x14ac:dyDescent="0.2">
      <c r="B51" s="14"/>
      <c r="C51" s="99">
        <v>102001</v>
      </c>
      <c r="D51" s="3" t="s">
        <v>16</v>
      </c>
      <c r="E51" s="65" t="s">
        <v>47</v>
      </c>
      <c r="F51" s="4" t="s">
        <v>48</v>
      </c>
      <c r="G51" s="5" t="s">
        <v>17</v>
      </c>
      <c r="H51" s="6">
        <v>35</v>
      </c>
      <c r="I51" s="7"/>
      <c r="J51" s="7">
        <f t="shared" ref="J51:J62" si="2">ROUND(I51*H51,2)</f>
        <v>0</v>
      </c>
      <c r="K51" s="4" t="s">
        <v>151</v>
      </c>
      <c r="L51" s="55"/>
      <c r="N51" s="41"/>
      <c r="O51" s="42"/>
      <c r="P51" s="43"/>
      <c r="Q51" s="44"/>
      <c r="R51" s="45"/>
      <c r="S51" s="45"/>
      <c r="T51" s="42"/>
    </row>
    <row r="52" spans="2:20" s="1" customFormat="1" ht="22.5" customHeight="1" x14ac:dyDescent="0.2">
      <c r="B52" s="14"/>
      <c r="C52" s="99">
        <v>102002</v>
      </c>
      <c r="D52" s="3" t="s">
        <v>16</v>
      </c>
      <c r="E52" s="65" t="s">
        <v>49</v>
      </c>
      <c r="F52" s="4" t="s">
        <v>50</v>
      </c>
      <c r="G52" s="5" t="s">
        <v>18</v>
      </c>
      <c r="H52" s="6">
        <v>3.5</v>
      </c>
      <c r="I52" s="7"/>
      <c r="J52" s="7">
        <f t="shared" si="2"/>
        <v>0</v>
      </c>
      <c r="K52" s="4" t="s">
        <v>151</v>
      </c>
      <c r="L52" s="55"/>
      <c r="N52" s="41"/>
      <c r="O52" s="42"/>
      <c r="P52" s="43"/>
      <c r="Q52" s="44"/>
      <c r="R52" s="45"/>
      <c r="S52" s="45"/>
      <c r="T52" s="42"/>
    </row>
    <row r="53" spans="2:20" s="1" customFormat="1" ht="22.5" customHeight="1" x14ac:dyDescent="0.2">
      <c r="B53" s="14"/>
      <c r="C53" s="99">
        <v>102003</v>
      </c>
      <c r="D53" s="3" t="s">
        <v>16</v>
      </c>
      <c r="E53" s="65" t="s">
        <v>149</v>
      </c>
      <c r="F53" s="4" t="s">
        <v>150</v>
      </c>
      <c r="G53" s="5" t="s">
        <v>18</v>
      </c>
      <c r="H53" s="6">
        <v>10</v>
      </c>
      <c r="I53" s="7"/>
      <c r="J53" s="7">
        <f t="shared" si="2"/>
        <v>0</v>
      </c>
      <c r="K53" s="4" t="s">
        <v>151</v>
      </c>
      <c r="L53" s="55"/>
      <c r="N53" s="41"/>
      <c r="O53" s="42"/>
      <c r="P53" s="43"/>
      <c r="Q53" s="44"/>
      <c r="R53" s="45"/>
      <c r="S53" s="45"/>
      <c r="T53" s="42"/>
    </row>
    <row r="54" spans="2:20" s="1" customFormat="1" ht="22.5" customHeight="1" x14ac:dyDescent="0.2">
      <c r="B54" s="14"/>
      <c r="C54" s="99">
        <v>102004</v>
      </c>
      <c r="D54" s="3" t="s">
        <v>16</v>
      </c>
      <c r="E54" s="65" t="s">
        <v>104</v>
      </c>
      <c r="F54" s="4" t="s">
        <v>43</v>
      </c>
      <c r="G54" s="5" t="s">
        <v>20</v>
      </c>
      <c r="H54" s="6">
        <v>7</v>
      </c>
      <c r="I54" s="7"/>
      <c r="J54" s="7">
        <f t="shared" si="2"/>
        <v>0</v>
      </c>
      <c r="K54" s="4" t="s">
        <v>151</v>
      </c>
      <c r="L54" s="55"/>
      <c r="N54" s="41"/>
      <c r="O54" s="42"/>
      <c r="P54" s="43"/>
      <c r="Q54" s="44"/>
      <c r="R54" s="45"/>
      <c r="S54" s="45"/>
      <c r="T54" s="42"/>
    </row>
    <row r="55" spans="2:20" s="1" customFormat="1" ht="22.5" customHeight="1" x14ac:dyDescent="0.2">
      <c r="B55" s="14"/>
      <c r="C55" s="99">
        <v>102005</v>
      </c>
      <c r="D55" s="3" t="s">
        <v>16</v>
      </c>
      <c r="E55" s="65" t="s">
        <v>91</v>
      </c>
      <c r="F55" s="4" t="s">
        <v>92</v>
      </c>
      <c r="G55" s="5" t="s">
        <v>20</v>
      </c>
      <c r="H55" s="6">
        <v>29</v>
      </c>
      <c r="I55" s="7"/>
      <c r="J55" s="7">
        <f t="shared" si="2"/>
        <v>0</v>
      </c>
      <c r="K55" s="4" t="s">
        <v>151</v>
      </c>
      <c r="L55" s="55"/>
      <c r="N55" s="41"/>
      <c r="O55" s="42"/>
      <c r="P55" s="43"/>
      <c r="Q55" s="44"/>
      <c r="R55" s="45"/>
      <c r="S55" s="45"/>
      <c r="T55" s="42"/>
    </row>
    <row r="56" spans="2:20" s="1" customFormat="1" ht="22.5" customHeight="1" x14ac:dyDescent="0.2">
      <c r="B56" s="14"/>
      <c r="C56" s="99">
        <v>102006</v>
      </c>
      <c r="D56" s="3" t="s">
        <v>16</v>
      </c>
      <c r="E56" s="65" t="s">
        <v>93</v>
      </c>
      <c r="F56" s="4" t="s">
        <v>94</v>
      </c>
      <c r="G56" s="5" t="s">
        <v>20</v>
      </c>
      <c r="H56" s="6">
        <v>22</v>
      </c>
      <c r="I56" s="7"/>
      <c r="J56" s="7">
        <f t="shared" si="2"/>
        <v>0</v>
      </c>
      <c r="K56" s="4" t="s">
        <v>151</v>
      </c>
      <c r="L56" s="55"/>
      <c r="N56" s="41"/>
      <c r="O56" s="42"/>
      <c r="P56" s="43"/>
      <c r="Q56" s="44"/>
      <c r="R56" s="45"/>
      <c r="S56" s="45"/>
      <c r="T56" s="42"/>
    </row>
    <row r="57" spans="2:20" s="1" customFormat="1" ht="22.5" customHeight="1" x14ac:dyDescent="0.2">
      <c r="B57" s="14"/>
      <c r="C57" s="99">
        <v>102007</v>
      </c>
      <c r="D57" s="3" t="s">
        <v>16</v>
      </c>
      <c r="E57" s="65" t="s">
        <v>95</v>
      </c>
      <c r="F57" s="4" t="s">
        <v>96</v>
      </c>
      <c r="G57" s="5" t="s">
        <v>20</v>
      </c>
      <c r="H57" s="6">
        <v>7</v>
      </c>
      <c r="I57" s="7"/>
      <c r="J57" s="7">
        <f t="shared" si="2"/>
        <v>0</v>
      </c>
      <c r="K57" s="4" t="s">
        <v>151</v>
      </c>
      <c r="L57" s="55"/>
      <c r="N57" s="41"/>
      <c r="O57" s="42"/>
      <c r="P57" s="43"/>
      <c r="Q57" s="44"/>
      <c r="R57" s="45"/>
      <c r="S57" s="45"/>
      <c r="T57" s="42"/>
    </row>
    <row r="58" spans="2:20" s="1" customFormat="1" ht="22.5" customHeight="1" x14ac:dyDescent="0.2">
      <c r="B58" s="14"/>
      <c r="C58" s="99">
        <v>102008</v>
      </c>
      <c r="D58" s="3" t="s">
        <v>16</v>
      </c>
      <c r="E58" s="65" t="s">
        <v>97</v>
      </c>
      <c r="F58" s="4" t="s">
        <v>98</v>
      </c>
      <c r="G58" s="5" t="s">
        <v>99</v>
      </c>
      <c r="H58" s="6">
        <v>50</v>
      </c>
      <c r="I58" s="7"/>
      <c r="J58" s="7">
        <f t="shared" si="2"/>
        <v>0</v>
      </c>
      <c r="K58" s="4" t="s">
        <v>151</v>
      </c>
      <c r="L58" s="55"/>
      <c r="N58" s="41"/>
      <c r="O58" s="42"/>
      <c r="P58" s="43"/>
      <c r="Q58" s="44"/>
      <c r="R58" s="45"/>
      <c r="S58" s="45"/>
      <c r="T58" s="42"/>
    </row>
    <row r="59" spans="2:20" s="1" customFormat="1" ht="22.5" customHeight="1" x14ac:dyDescent="0.2">
      <c r="B59" s="14"/>
      <c r="C59" s="99">
        <v>102009</v>
      </c>
      <c r="D59" s="3" t="s">
        <v>16</v>
      </c>
      <c r="E59" s="65" t="s">
        <v>141</v>
      </c>
      <c r="F59" s="4" t="s">
        <v>245</v>
      </c>
      <c r="G59" s="5" t="s">
        <v>22</v>
      </c>
      <c r="H59" s="6">
        <f>H64+H65</f>
        <v>23.3</v>
      </c>
      <c r="I59" s="7"/>
      <c r="J59" s="7">
        <f t="shared" si="2"/>
        <v>0</v>
      </c>
      <c r="K59" s="4" t="s">
        <v>151</v>
      </c>
      <c r="L59" s="55"/>
      <c r="N59" s="41"/>
      <c r="O59" s="42"/>
      <c r="P59" s="43"/>
      <c r="Q59" s="44"/>
      <c r="R59" s="45"/>
      <c r="S59" s="45"/>
      <c r="T59" s="42"/>
    </row>
    <row r="60" spans="2:20" s="1" customFormat="1" ht="22.5" customHeight="1" x14ac:dyDescent="0.2">
      <c r="B60" s="14"/>
      <c r="C60" s="99">
        <v>102010</v>
      </c>
      <c r="D60" s="3" t="s">
        <v>16</v>
      </c>
      <c r="E60" s="65" t="s">
        <v>143</v>
      </c>
      <c r="F60" s="4" t="s">
        <v>246</v>
      </c>
      <c r="G60" s="5" t="s">
        <v>22</v>
      </c>
      <c r="H60" s="6">
        <f>H61+H66*0.1+H67</f>
        <v>14.870000000000001</v>
      </c>
      <c r="I60" s="7"/>
      <c r="J60" s="7">
        <f t="shared" si="2"/>
        <v>0</v>
      </c>
      <c r="K60" s="4" t="s">
        <v>151</v>
      </c>
      <c r="L60" s="55"/>
      <c r="N60" s="41"/>
      <c r="O60" s="42"/>
      <c r="P60" s="43"/>
      <c r="Q60" s="44"/>
      <c r="R60" s="45"/>
      <c r="S60" s="45"/>
      <c r="T60" s="42"/>
    </row>
    <row r="61" spans="2:20" s="1" customFormat="1" ht="22.5" customHeight="1" x14ac:dyDescent="0.2">
      <c r="B61" s="14"/>
      <c r="C61" s="99">
        <v>102011</v>
      </c>
      <c r="D61" s="3" t="s">
        <v>16</v>
      </c>
      <c r="E61" s="65" t="s">
        <v>60</v>
      </c>
      <c r="F61" s="4" t="s">
        <v>61</v>
      </c>
      <c r="G61" s="5" t="s">
        <v>22</v>
      </c>
      <c r="H61" s="6">
        <f>H66*0.1+H67</f>
        <v>7.4350000000000005</v>
      </c>
      <c r="I61" s="7"/>
      <c r="J61" s="7">
        <f t="shared" si="2"/>
        <v>0</v>
      </c>
      <c r="K61" s="4" t="s">
        <v>151</v>
      </c>
      <c r="L61" s="55"/>
      <c r="N61" s="41"/>
      <c r="O61" s="42"/>
      <c r="P61" s="43"/>
      <c r="Q61" s="44"/>
      <c r="R61" s="45"/>
      <c r="S61" s="45"/>
      <c r="T61" s="42"/>
    </row>
    <row r="62" spans="2:20" s="1" customFormat="1" ht="22.5" customHeight="1" x14ac:dyDescent="0.2">
      <c r="B62" s="14"/>
      <c r="C62" s="99">
        <v>102012</v>
      </c>
      <c r="D62" s="3" t="s">
        <v>16</v>
      </c>
      <c r="E62" s="65" t="s">
        <v>62</v>
      </c>
      <c r="F62" s="4" t="s">
        <v>63</v>
      </c>
      <c r="G62" s="5" t="s">
        <v>22</v>
      </c>
      <c r="H62" s="6">
        <v>0.01</v>
      </c>
      <c r="I62" s="7"/>
      <c r="J62" s="7">
        <f t="shared" si="2"/>
        <v>0</v>
      </c>
      <c r="K62" s="4" t="s">
        <v>151</v>
      </c>
      <c r="L62" s="55"/>
      <c r="N62" s="41"/>
      <c r="O62" s="42"/>
      <c r="P62" s="43"/>
      <c r="Q62" s="44"/>
      <c r="R62" s="45"/>
      <c r="S62" s="45"/>
      <c r="T62" s="42"/>
    </row>
    <row r="63" spans="2:20" s="1" customFormat="1" ht="22.5" customHeight="1" x14ac:dyDescent="0.2">
      <c r="B63" s="14"/>
      <c r="C63" s="3"/>
      <c r="D63" s="3"/>
      <c r="E63" s="64" t="s">
        <v>84</v>
      </c>
      <c r="F63" s="4"/>
      <c r="G63" s="5"/>
      <c r="H63" s="6"/>
      <c r="I63" s="7"/>
      <c r="J63" s="7"/>
      <c r="K63" s="62"/>
      <c r="L63" s="16"/>
      <c r="N63" s="41"/>
      <c r="O63" s="42"/>
      <c r="P63" s="43"/>
      <c r="Q63" s="44"/>
      <c r="R63" s="45"/>
      <c r="S63" s="45"/>
      <c r="T63" s="42"/>
    </row>
    <row r="64" spans="2:20" s="1" customFormat="1" ht="22.5" customHeight="1" x14ac:dyDescent="0.2">
      <c r="B64" s="14"/>
      <c r="C64" s="100">
        <v>102013</v>
      </c>
      <c r="D64" s="66" t="s">
        <v>23</v>
      </c>
      <c r="E64" s="67" t="s">
        <v>24</v>
      </c>
      <c r="F64" s="68" t="s">
        <v>64</v>
      </c>
      <c r="G64" s="69" t="s">
        <v>22</v>
      </c>
      <c r="H64" s="70">
        <v>17</v>
      </c>
      <c r="I64" s="71"/>
      <c r="J64" s="71">
        <f t="shared" ref="J64:J72" si="3">ROUND(I64*H64,2)</f>
        <v>0</v>
      </c>
      <c r="K64" s="68" t="s">
        <v>151</v>
      </c>
      <c r="L64" s="56"/>
      <c r="N64" s="41"/>
      <c r="O64" s="42"/>
      <c r="P64" s="43"/>
      <c r="Q64" s="44"/>
      <c r="R64" s="45"/>
      <c r="S64" s="45"/>
      <c r="T64" s="42"/>
    </row>
    <row r="65" spans="2:20" s="1" customFormat="1" ht="22.5" customHeight="1" x14ac:dyDescent="0.2">
      <c r="B65" s="14"/>
      <c r="C65" s="100">
        <v>102014</v>
      </c>
      <c r="D65" s="66" t="s">
        <v>23</v>
      </c>
      <c r="E65" s="67" t="s">
        <v>65</v>
      </c>
      <c r="F65" s="68" t="s">
        <v>66</v>
      </c>
      <c r="G65" s="69" t="s">
        <v>22</v>
      </c>
      <c r="H65" s="70">
        <v>6.3</v>
      </c>
      <c r="I65" s="71"/>
      <c r="J65" s="71">
        <f t="shared" si="3"/>
        <v>0</v>
      </c>
      <c r="K65" s="68" t="s">
        <v>151</v>
      </c>
      <c r="L65" s="56"/>
      <c r="N65" s="41"/>
      <c r="O65" s="42"/>
      <c r="P65" s="43"/>
      <c r="Q65" s="44"/>
      <c r="R65" s="45"/>
      <c r="S65" s="45"/>
      <c r="T65" s="42"/>
    </row>
    <row r="66" spans="2:20" s="1" customFormat="1" ht="22.5" customHeight="1" x14ac:dyDescent="0.2">
      <c r="B66" s="14"/>
      <c r="C66" s="100">
        <v>102015</v>
      </c>
      <c r="D66" s="66" t="s">
        <v>23</v>
      </c>
      <c r="E66" s="67" t="s">
        <v>67</v>
      </c>
      <c r="F66" s="68" t="s">
        <v>152</v>
      </c>
      <c r="G66" s="69" t="s">
        <v>20</v>
      </c>
      <c r="H66" s="70">
        <v>7</v>
      </c>
      <c r="I66" s="71"/>
      <c r="J66" s="71">
        <f t="shared" si="3"/>
        <v>0</v>
      </c>
      <c r="K66" s="68" t="s">
        <v>151</v>
      </c>
      <c r="L66" s="56"/>
      <c r="N66" s="41"/>
      <c r="O66" s="42"/>
      <c r="P66" s="43"/>
      <c r="Q66" s="44"/>
      <c r="R66" s="45"/>
      <c r="S66" s="45"/>
      <c r="T66" s="42"/>
    </row>
    <row r="67" spans="2:20" s="1" customFormat="1" ht="22.5" customHeight="1" x14ac:dyDescent="0.2">
      <c r="B67" s="14"/>
      <c r="C67" s="100">
        <v>102016</v>
      </c>
      <c r="D67" s="66" t="s">
        <v>23</v>
      </c>
      <c r="E67" s="67" t="s">
        <v>100</v>
      </c>
      <c r="F67" s="68" t="s">
        <v>101</v>
      </c>
      <c r="G67" s="69" t="s">
        <v>18</v>
      </c>
      <c r="H67" s="70">
        <v>6.7350000000000003</v>
      </c>
      <c r="I67" s="71"/>
      <c r="J67" s="71">
        <f t="shared" si="3"/>
        <v>0</v>
      </c>
      <c r="K67" s="68" t="s">
        <v>151</v>
      </c>
      <c r="L67" s="56"/>
      <c r="N67" s="41"/>
      <c r="O67" s="42"/>
      <c r="P67" s="43"/>
      <c r="Q67" s="44"/>
      <c r="R67" s="45"/>
      <c r="S67" s="45"/>
      <c r="T67" s="42"/>
    </row>
    <row r="68" spans="2:20" s="1" customFormat="1" ht="22.5" customHeight="1" x14ac:dyDescent="0.2">
      <c r="B68" s="14"/>
      <c r="C68" s="100">
        <v>102017</v>
      </c>
      <c r="D68" s="66" t="s">
        <v>23</v>
      </c>
      <c r="E68" s="67" t="s">
        <v>39</v>
      </c>
      <c r="F68" s="68" t="s">
        <v>40</v>
      </c>
      <c r="G68" s="69" t="s">
        <v>20</v>
      </c>
      <c r="H68" s="70">
        <v>878</v>
      </c>
      <c r="I68" s="71"/>
      <c r="J68" s="71">
        <f t="shared" si="3"/>
        <v>0</v>
      </c>
      <c r="K68" s="68" t="s">
        <v>151</v>
      </c>
      <c r="L68" s="56"/>
      <c r="N68" s="41"/>
      <c r="O68" s="42"/>
      <c r="P68" s="43"/>
      <c r="Q68" s="44"/>
      <c r="R68" s="45"/>
      <c r="S68" s="45"/>
      <c r="T68" s="42"/>
    </row>
    <row r="69" spans="2:20" s="1" customFormat="1" ht="22.5" customHeight="1" x14ac:dyDescent="0.2">
      <c r="B69" s="14"/>
      <c r="C69" s="100">
        <v>102018</v>
      </c>
      <c r="D69" s="66" t="s">
        <v>23</v>
      </c>
      <c r="E69" s="67" t="s">
        <v>37</v>
      </c>
      <c r="F69" s="68" t="s">
        <v>38</v>
      </c>
      <c r="G69" s="69" t="s">
        <v>20</v>
      </c>
      <c r="H69" s="70">
        <v>510</v>
      </c>
      <c r="I69" s="71"/>
      <c r="J69" s="71">
        <f t="shared" si="3"/>
        <v>0</v>
      </c>
      <c r="K69" s="68" t="s">
        <v>151</v>
      </c>
      <c r="L69" s="56"/>
      <c r="N69" s="41"/>
      <c r="O69" s="42"/>
      <c r="P69" s="43"/>
      <c r="Q69" s="44"/>
      <c r="R69" s="45"/>
      <c r="S69" s="45"/>
      <c r="T69" s="42"/>
    </row>
    <row r="70" spans="2:20" s="1" customFormat="1" ht="22.5" customHeight="1" x14ac:dyDescent="0.2">
      <c r="B70" s="14"/>
      <c r="C70" s="100">
        <v>102019</v>
      </c>
      <c r="D70" s="66" t="s">
        <v>23</v>
      </c>
      <c r="E70" s="67" t="s">
        <v>87</v>
      </c>
      <c r="F70" s="68" t="s">
        <v>88</v>
      </c>
      <c r="G70" s="69" t="s">
        <v>20</v>
      </c>
      <c r="H70" s="70">
        <v>312</v>
      </c>
      <c r="I70" s="71"/>
      <c r="J70" s="71">
        <f t="shared" si="3"/>
        <v>0</v>
      </c>
      <c r="K70" s="68" t="s">
        <v>151</v>
      </c>
      <c r="L70" s="56"/>
      <c r="N70" s="41"/>
      <c r="O70" s="42"/>
      <c r="P70" s="43"/>
      <c r="Q70" s="44"/>
      <c r="R70" s="45"/>
      <c r="S70" s="45"/>
      <c r="T70" s="42"/>
    </row>
    <row r="71" spans="2:20" s="1" customFormat="1" ht="22.5" customHeight="1" x14ac:dyDescent="0.2">
      <c r="B71" s="14"/>
      <c r="C71" s="100">
        <v>102020</v>
      </c>
      <c r="D71" s="66" t="s">
        <v>23</v>
      </c>
      <c r="E71" s="67" t="s">
        <v>41</v>
      </c>
      <c r="F71" s="68" t="s">
        <v>153</v>
      </c>
      <c r="G71" s="69" t="s">
        <v>20</v>
      </c>
      <c r="H71" s="70">
        <v>128</v>
      </c>
      <c r="I71" s="71"/>
      <c r="J71" s="71">
        <f t="shared" si="3"/>
        <v>0</v>
      </c>
      <c r="K71" s="68" t="s">
        <v>151</v>
      </c>
      <c r="L71" s="56"/>
      <c r="N71" s="41"/>
      <c r="O71" s="42"/>
      <c r="P71" s="43"/>
      <c r="Q71" s="44"/>
      <c r="R71" s="45"/>
      <c r="S71" s="45"/>
      <c r="T71" s="42"/>
    </row>
    <row r="72" spans="2:20" s="1" customFormat="1" ht="22.5" customHeight="1" x14ac:dyDescent="0.2">
      <c r="B72" s="14"/>
      <c r="C72" s="100">
        <v>102021</v>
      </c>
      <c r="D72" s="66" t="s">
        <v>23</v>
      </c>
      <c r="E72" s="67" t="s">
        <v>89</v>
      </c>
      <c r="F72" s="68" t="s">
        <v>90</v>
      </c>
      <c r="G72" s="69" t="s">
        <v>17</v>
      </c>
      <c r="H72" s="70">
        <v>2</v>
      </c>
      <c r="I72" s="71"/>
      <c r="J72" s="71">
        <f t="shared" si="3"/>
        <v>0</v>
      </c>
      <c r="K72" s="68" t="s">
        <v>151</v>
      </c>
      <c r="L72" s="56"/>
      <c r="N72" s="41"/>
      <c r="O72" s="42"/>
      <c r="P72" s="46"/>
      <c r="Q72" s="45"/>
      <c r="R72" s="45"/>
      <c r="S72" s="45"/>
      <c r="T72" s="42"/>
    </row>
    <row r="73" spans="2:20" s="1" customFormat="1" ht="22.5" customHeight="1" x14ac:dyDescent="0.2">
      <c r="B73" s="14"/>
      <c r="C73" s="57"/>
      <c r="D73" s="57"/>
      <c r="E73" s="58"/>
      <c r="F73" s="59"/>
      <c r="G73" s="60"/>
      <c r="H73" s="61"/>
      <c r="I73" s="61"/>
      <c r="J73" s="61"/>
      <c r="K73" s="59"/>
      <c r="L73" s="55"/>
    </row>
    <row r="74" spans="2:20" s="1" customFormat="1" ht="22.5" customHeight="1" x14ac:dyDescent="0.2">
      <c r="B74" s="14"/>
      <c r="C74" s="25"/>
      <c r="D74" s="25"/>
      <c r="E74" s="26"/>
      <c r="F74" s="27"/>
      <c r="G74" s="28"/>
      <c r="H74" s="29"/>
      <c r="I74" s="30"/>
      <c r="J74" s="30"/>
      <c r="L74" s="16"/>
    </row>
    <row r="75" spans="2:20" s="1" customFormat="1" ht="22.5" customHeight="1" x14ac:dyDescent="0.2">
      <c r="B75" s="14"/>
      <c r="C75" s="83" t="s">
        <v>173</v>
      </c>
      <c r="D75" s="84"/>
      <c r="E75" s="85"/>
      <c r="F75" s="85"/>
      <c r="G75" s="86"/>
      <c r="H75" s="86"/>
      <c r="I75" s="86"/>
      <c r="J75" s="87">
        <f>SUM(J76:J89)</f>
        <v>0</v>
      </c>
      <c r="L75" s="16"/>
    </row>
    <row r="76" spans="2:20" s="1" customFormat="1" ht="22.5" customHeight="1" x14ac:dyDescent="0.2">
      <c r="B76" s="14"/>
      <c r="C76" s="3"/>
      <c r="D76" s="3"/>
      <c r="E76" s="64" t="s">
        <v>83</v>
      </c>
      <c r="F76" s="4"/>
      <c r="G76" s="5"/>
      <c r="H76" s="6"/>
      <c r="I76" s="7"/>
      <c r="J76" s="7"/>
      <c r="K76" s="62"/>
      <c r="L76" s="16"/>
    </row>
    <row r="77" spans="2:20" s="1" customFormat="1" ht="22.5" customHeight="1" x14ac:dyDescent="0.2">
      <c r="B77" s="14"/>
      <c r="C77" s="99">
        <v>103001</v>
      </c>
      <c r="D77" s="3" t="s">
        <v>16</v>
      </c>
      <c r="E77" s="65" t="s">
        <v>47</v>
      </c>
      <c r="F77" s="4" t="s">
        <v>48</v>
      </c>
      <c r="G77" s="5" t="s">
        <v>17</v>
      </c>
      <c r="H77" s="6">
        <v>8</v>
      </c>
      <c r="I77" s="7"/>
      <c r="J77" s="7">
        <f t="shared" ref="J77:J83" si="4">ROUND(I77*H77,2)</f>
        <v>0</v>
      </c>
      <c r="K77" s="4" t="s">
        <v>151</v>
      </c>
      <c r="L77" s="55"/>
      <c r="N77" s="41"/>
      <c r="O77" s="42"/>
      <c r="P77" s="43"/>
      <c r="Q77" s="44"/>
      <c r="R77" s="45"/>
      <c r="S77" s="45"/>
      <c r="T77" s="42"/>
    </row>
    <row r="78" spans="2:20" s="1" customFormat="1" ht="22.5" customHeight="1" x14ac:dyDescent="0.2">
      <c r="B78" s="14"/>
      <c r="C78" s="99">
        <v>103002</v>
      </c>
      <c r="D78" s="3" t="s">
        <v>16</v>
      </c>
      <c r="E78" s="65" t="s">
        <v>49</v>
      </c>
      <c r="F78" s="4" t="s">
        <v>50</v>
      </c>
      <c r="G78" s="5" t="s">
        <v>18</v>
      </c>
      <c r="H78" s="6">
        <v>0.8</v>
      </c>
      <c r="I78" s="7"/>
      <c r="J78" s="7">
        <f t="shared" si="4"/>
        <v>0</v>
      </c>
      <c r="K78" s="4" t="s">
        <v>151</v>
      </c>
      <c r="L78" s="55"/>
      <c r="N78" s="41"/>
      <c r="O78" s="42"/>
      <c r="P78" s="43"/>
      <c r="Q78" s="44"/>
      <c r="R78" s="45"/>
      <c r="S78" s="45"/>
      <c r="T78" s="42"/>
    </row>
    <row r="79" spans="2:20" s="1" customFormat="1" ht="22.5" customHeight="1" x14ac:dyDescent="0.2">
      <c r="B79" s="14"/>
      <c r="C79" s="99">
        <v>103003</v>
      </c>
      <c r="D79" s="3" t="s">
        <v>16</v>
      </c>
      <c r="E79" s="65" t="s">
        <v>104</v>
      </c>
      <c r="F79" s="4" t="s">
        <v>43</v>
      </c>
      <c r="G79" s="5" t="s">
        <v>20</v>
      </c>
      <c r="H79" s="6">
        <v>12</v>
      </c>
      <c r="I79" s="7"/>
      <c r="J79" s="7">
        <f t="shared" si="4"/>
        <v>0</v>
      </c>
      <c r="K79" s="4" t="s">
        <v>151</v>
      </c>
      <c r="L79" s="55"/>
      <c r="N79" s="41"/>
      <c r="O79" s="42"/>
      <c r="P79" s="43"/>
      <c r="Q79" s="44"/>
      <c r="R79" s="45"/>
      <c r="S79" s="45"/>
      <c r="T79" s="42"/>
    </row>
    <row r="80" spans="2:20" s="1" customFormat="1" ht="22.5" customHeight="1" x14ac:dyDescent="0.2">
      <c r="B80" s="14"/>
      <c r="C80" s="99">
        <v>103004</v>
      </c>
      <c r="D80" s="3" t="s">
        <v>16</v>
      </c>
      <c r="E80" s="65" t="s">
        <v>141</v>
      </c>
      <c r="F80" s="4" t="s">
        <v>245</v>
      </c>
      <c r="G80" s="5" t="s">
        <v>22</v>
      </c>
      <c r="H80" s="6">
        <v>1.8</v>
      </c>
      <c r="I80" s="7"/>
      <c r="J80" s="7">
        <f t="shared" si="4"/>
        <v>0</v>
      </c>
      <c r="K80" s="4" t="s">
        <v>151</v>
      </c>
      <c r="L80" s="55"/>
      <c r="N80" s="41"/>
      <c r="O80" s="42"/>
      <c r="P80" s="43"/>
      <c r="Q80" s="44"/>
      <c r="R80" s="45"/>
      <c r="S80" s="45"/>
      <c r="T80" s="42"/>
    </row>
    <row r="81" spans="2:20" s="1" customFormat="1" ht="22.5" customHeight="1" x14ac:dyDescent="0.2">
      <c r="B81" s="14"/>
      <c r="C81" s="99">
        <v>103005</v>
      </c>
      <c r="D81" s="3" t="s">
        <v>16</v>
      </c>
      <c r="E81" s="65" t="s">
        <v>143</v>
      </c>
      <c r="F81" s="4" t="s">
        <v>246</v>
      </c>
      <c r="G81" s="5" t="s">
        <v>22</v>
      </c>
      <c r="H81" s="6">
        <f>H82+H86*0.1</f>
        <v>2.4000000000000004</v>
      </c>
      <c r="I81" s="7"/>
      <c r="J81" s="7">
        <f t="shared" si="4"/>
        <v>0</v>
      </c>
      <c r="K81" s="4" t="s">
        <v>151</v>
      </c>
      <c r="L81" s="55"/>
      <c r="N81" s="41"/>
      <c r="O81" s="42"/>
      <c r="P81" s="43"/>
      <c r="Q81" s="44"/>
      <c r="R81" s="45"/>
      <c r="S81" s="45"/>
      <c r="T81" s="42"/>
    </row>
    <row r="82" spans="2:20" s="1" customFormat="1" ht="22.5" customHeight="1" x14ac:dyDescent="0.2">
      <c r="B82" s="14"/>
      <c r="C82" s="99">
        <v>103006</v>
      </c>
      <c r="D82" s="3" t="s">
        <v>16</v>
      </c>
      <c r="E82" s="65" t="s">
        <v>60</v>
      </c>
      <c r="F82" s="4" t="s">
        <v>61</v>
      </c>
      <c r="G82" s="5" t="s">
        <v>22</v>
      </c>
      <c r="H82" s="6">
        <f>H86*0.1</f>
        <v>1.2000000000000002</v>
      </c>
      <c r="I82" s="7"/>
      <c r="J82" s="7">
        <f t="shared" si="4"/>
        <v>0</v>
      </c>
      <c r="K82" s="4" t="s">
        <v>151</v>
      </c>
      <c r="L82" s="55"/>
      <c r="N82" s="41"/>
      <c r="O82" s="42"/>
      <c r="P82" s="43"/>
      <c r="Q82" s="44"/>
      <c r="R82" s="45"/>
      <c r="S82" s="45"/>
      <c r="T82" s="42"/>
    </row>
    <row r="83" spans="2:20" s="1" customFormat="1" ht="22.5" customHeight="1" x14ac:dyDescent="0.2">
      <c r="B83" s="14"/>
      <c r="C83" s="99">
        <v>103007</v>
      </c>
      <c r="D83" s="3" t="s">
        <v>16</v>
      </c>
      <c r="E83" s="65" t="s">
        <v>62</v>
      </c>
      <c r="F83" s="4" t="s">
        <v>63</v>
      </c>
      <c r="G83" s="5" t="s">
        <v>22</v>
      </c>
      <c r="H83" s="6">
        <v>0.01</v>
      </c>
      <c r="I83" s="7"/>
      <c r="J83" s="7">
        <f t="shared" si="4"/>
        <v>0</v>
      </c>
      <c r="K83" s="4" t="s">
        <v>151</v>
      </c>
      <c r="L83" s="55"/>
      <c r="N83" s="41"/>
      <c r="O83" s="42"/>
      <c r="P83" s="43"/>
      <c r="Q83" s="44"/>
      <c r="R83" s="45"/>
      <c r="S83" s="45"/>
      <c r="T83" s="42"/>
    </row>
    <row r="84" spans="2:20" s="1" customFormat="1" ht="22.5" customHeight="1" x14ac:dyDescent="0.2">
      <c r="B84" s="14"/>
      <c r="C84" s="3"/>
      <c r="D84" s="3"/>
      <c r="E84" s="64" t="s">
        <v>84</v>
      </c>
      <c r="F84" s="4"/>
      <c r="G84" s="5"/>
      <c r="H84" s="6"/>
      <c r="I84" s="7"/>
      <c r="J84" s="7"/>
      <c r="K84" s="62"/>
      <c r="L84" s="16"/>
      <c r="N84" s="41"/>
      <c r="O84" s="42"/>
      <c r="P84" s="43"/>
      <c r="Q84" s="44"/>
      <c r="R84" s="45"/>
      <c r="S84" s="45"/>
      <c r="T84" s="42"/>
    </row>
    <row r="85" spans="2:20" s="1" customFormat="1" ht="22.5" customHeight="1" x14ac:dyDescent="0.2">
      <c r="B85" s="14"/>
      <c r="C85" s="100">
        <v>103008</v>
      </c>
      <c r="D85" s="66" t="s">
        <v>23</v>
      </c>
      <c r="E85" s="67" t="s">
        <v>65</v>
      </c>
      <c r="F85" s="68" t="s">
        <v>66</v>
      </c>
      <c r="G85" s="69" t="s">
        <v>22</v>
      </c>
      <c r="H85" s="70">
        <v>1.8</v>
      </c>
      <c r="I85" s="71"/>
      <c r="J85" s="71">
        <f t="shared" ref="J85:J89" si="5">ROUND(I85*H85,2)</f>
        <v>0</v>
      </c>
      <c r="K85" s="68" t="s">
        <v>151</v>
      </c>
      <c r="L85" s="56"/>
      <c r="N85" s="41"/>
      <c r="O85" s="42"/>
      <c r="P85" s="43"/>
      <c r="Q85" s="44"/>
      <c r="R85" s="45"/>
      <c r="S85" s="45"/>
      <c r="T85" s="42"/>
    </row>
    <row r="86" spans="2:20" s="1" customFormat="1" ht="22.5" customHeight="1" x14ac:dyDescent="0.2">
      <c r="B86" s="14"/>
      <c r="C86" s="100">
        <v>103009</v>
      </c>
      <c r="D86" s="66" t="s">
        <v>23</v>
      </c>
      <c r="E86" s="67" t="s">
        <v>67</v>
      </c>
      <c r="F86" s="68" t="s">
        <v>152</v>
      </c>
      <c r="G86" s="69" t="s">
        <v>20</v>
      </c>
      <c r="H86" s="70">
        <v>12</v>
      </c>
      <c r="I86" s="71"/>
      <c r="J86" s="71">
        <f t="shared" si="5"/>
        <v>0</v>
      </c>
      <c r="K86" s="68" t="s">
        <v>151</v>
      </c>
      <c r="L86" s="56"/>
      <c r="N86" s="41"/>
      <c r="O86" s="42"/>
      <c r="P86" s="43"/>
      <c r="Q86" s="44"/>
      <c r="R86" s="45"/>
      <c r="S86" s="45"/>
      <c r="T86" s="42"/>
    </row>
    <row r="87" spans="2:20" s="1" customFormat="1" ht="22.5" customHeight="1" x14ac:dyDescent="0.2">
      <c r="B87" s="14"/>
      <c r="C87" s="100">
        <v>103010</v>
      </c>
      <c r="D87" s="66" t="s">
        <v>23</v>
      </c>
      <c r="E87" s="67" t="s">
        <v>39</v>
      </c>
      <c r="F87" s="68" t="s">
        <v>40</v>
      </c>
      <c r="G87" s="69" t="s">
        <v>20</v>
      </c>
      <c r="H87" s="70">
        <v>96</v>
      </c>
      <c r="I87" s="71"/>
      <c r="J87" s="71">
        <f t="shared" si="5"/>
        <v>0</v>
      </c>
      <c r="K87" s="68" t="s">
        <v>151</v>
      </c>
      <c r="L87" s="56"/>
      <c r="N87" s="41"/>
      <c r="O87" s="42"/>
      <c r="P87" s="43"/>
      <c r="Q87" s="44"/>
      <c r="R87" s="45"/>
      <c r="S87" s="45"/>
      <c r="T87" s="42"/>
    </row>
    <row r="88" spans="2:20" s="1" customFormat="1" ht="22.5" customHeight="1" x14ac:dyDescent="0.2">
      <c r="B88" s="14"/>
      <c r="C88" s="100">
        <v>103011</v>
      </c>
      <c r="D88" s="66" t="s">
        <v>23</v>
      </c>
      <c r="E88" s="67" t="s">
        <v>37</v>
      </c>
      <c r="F88" s="68" t="s">
        <v>38</v>
      </c>
      <c r="G88" s="69" t="s">
        <v>20</v>
      </c>
      <c r="H88" s="70">
        <v>96</v>
      </c>
      <c r="I88" s="71"/>
      <c r="J88" s="71">
        <f t="shared" si="5"/>
        <v>0</v>
      </c>
      <c r="K88" s="68" t="s">
        <v>151</v>
      </c>
      <c r="L88" s="56"/>
      <c r="N88" s="41"/>
      <c r="O88" s="42"/>
      <c r="P88" s="43"/>
      <c r="Q88" s="44"/>
      <c r="R88" s="45"/>
      <c r="S88" s="45"/>
      <c r="T88" s="42"/>
    </row>
    <row r="89" spans="2:20" s="1" customFormat="1" ht="22.5" customHeight="1" x14ac:dyDescent="0.2">
      <c r="B89" s="14"/>
      <c r="C89" s="100">
        <v>103012</v>
      </c>
      <c r="D89" s="66" t="s">
        <v>23</v>
      </c>
      <c r="E89" s="67" t="s">
        <v>41</v>
      </c>
      <c r="F89" s="68" t="s">
        <v>153</v>
      </c>
      <c r="G89" s="69" t="s">
        <v>20</v>
      </c>
      <c r="H89" s="70">
        <v>24</v>
      </c>
      <c r="I89" s="71"/>
      <c r="J89" s="71">
        <f t="shared" si="5"/>
        <v>0</v>
      </c>
      <c r="K89" s="68" t="s">
        <v>151</v>
      </c>
      <c r="L89" s="56"/>
    </row>
    <row r="90" spans="2:20" s="1" customFormat="1" ht="22.5" customHeight="1" x14ac:dyDescent="0.2">
      <c r="B90" s="14"/>
      <c r="C90" s="72"/>
      <c r="D90" s="72"/>
      <c r="E90" s="73"/>
      <c r="F90" s="48"/>
      <c r="G90" s="74"/>
      <c r="H90" s="75"/>
      <c r="I90" s="76"/>
      <c r="J90" s="76"/>
      <c r="K90" s="48"/>
      <c r="L90" s="56"/>
    </row>
    <row r="91" spans="2:20" s="1" customFormat="1" ht="22.5" customHeight="1" x14ac:dyDescent="0.2">
      <c r="B91" s="14"/>
      <c r="C91" s="72"/>
      <c r="D91" s="72"/>
      <c r="E91" s="77"/>
      <c r="F91" s="78"/>
      <c r="G91" s="79"/>
      <c r="H91" s="80"/>
      <c r="I91" s="47"/>
      <c r="J91" s="47"/>
      <c r="L91" s="16"/>
    </row>
    <row r="92" spans="2:20" s="1" customFormat="1" ht="22.5" customHeight="1" x14ac:dyDescent="0.2">
      <c r="B92" s="14"/>
      <c r="C92" s="83" t="s">
        <v>174</v>
      </c>
      <c r="D92" s="84"/>
      <c r="E92" s="85"/>
      <c r="F92" s="85"/>
      <c r="G92" s="86"/>
      <c r="H92" s="86"/>
      <c r="I92" s="86"/>
      <c r="J92" s="87">
        <f>SUM(J93:J119)</f>
        <v>0</v>
      </c>
      <c r="L92" s="16"/>
    </row>
    <row r="93" spans="2:20" s="1" customFormat="1" ht="22.5" customHeight="1" x14ac:dyDescent="0.2">
      <c r="B93" s="14"/>
      <c r="C93" s="3"/>
      <c r="D93" s="3"/>
      <c r="E93" s="64" t="s">
        <v>83</v>
      </c>
      <c r="F93" s="4"/>
      <c r="G93" s="5"/>
      <c r="H93" s="6"/>
      <c r="I93" s="7"/>
      <c r="J93" s="7"/>
      <c r="K93" s="62"/>
      <c r="L93" s="16"/>
    </row>
    <row r="94" spans="2:20" s="1" customFormat="1" ht="22.5" customHeight="1" x14ac:dyDescent="0.2">
      <c r="B94" s="14"/>
      <c r="C94" s="99">
        <v>104001</v>
      </c>
      <c r="D94" s="3" t="s">
        <v>16</v>
      </c>
      <c r="E94" s="65" t="s">
        <v>47</v>
      </c>
      <c r="F94" s="4" t="s">
        <v>48</v>
      </c>
      <c r="G94" s="5" t="s">
        <v>17</v>
      </c>
      <c r="H94" s="6">
        <v>30</v>
      </c>
      <c r="I94" s="7"/>
      <c r="J94" s="7">
        <f t="shared" ref="J94:J105" si="6">ROUND(I94*H94,2)</f>
        <v>0</v>
      </c>
      <c r="K94" s="4" t="s">
        <v>151</v>
      </c>
      <c r="L94" s="55"/>
      <c r="N94" s="41"/>
      <c r="O94" s="42"/>
      <c r="P94" s="43"/>
      <c r="Q94" s="44"/>
      <c r="R94" s="45"/>
      <c r="S94" s="45"/>
      <c r="T94" s="42"/>
    </row>
    <row r="95" spans="2:20" s="1" customFormat="1" ht="22.5" customHeight="1" x14ac:dyDescent="0.2">
      <c r="B95" s="14"/>
      <c r="C95" s="99">
        <v>104002</v>
      </c>
      <c r="D95" s="3" t="s">
        <v>16</v>
      </c>
      <c r="E95" s="65" t="s">
        <v>49</v>
      </c>
      <c r="F95" s="4" t="s">
        <v>50</v>
      </c>
      <c r="G95" s="5" t="s">
        <v>18</v>
      </c>
      <c r="H95" s="6">
        <v>3</v>
      </c>
      <c r="I95" s="7"/>
      <c r="J95" s="7">
        <f t="shared" si="6"/>
        <v>0</v>
      </c>
      <c r="K95" s="4" t="s">
        <v>151</v>
      </c>
      <c r="L95" s="55"/>
      <c r="N95" s="41"/>
      <c r="O95" s="42"/>
      <c r="P95" s="43"/>
      <c r="Q95" s="44"/>
      <c r="R95" s="45"/>
      <c r="S95" s="45"/>
      <c r="T95" s="42"/>
    </row>
    <row r="96" spans="2:20" s="1" customFormat="1" ht="22.5" customHeight="1" x14ac:dyDescent="0.2">
      <c r="B96" s="14"/>
      <c r="C96" s="99">
        <v>104003</v>
      </c>
      <c r="D96" s="3" t="s">
        <v>16</v>
      </c>
      <c r="E96" s="65" t="s">
        <v>149</v>
      </c>
      <c r="F96" s="4" t="s">
        <v>150</v>
      </c>
      <c r="G96" s="5" t="s">
        <v>18</v>
      </c>
      <c r="H96" s="6">
        <v>10</v>
      </c>
      <c r="I96" s="7"/>
      <c r="J96" s="7">
        <f t="shared" si="6"/>
        <v>0</v>
      </c>
      <c r="K96" s="4" t="s">
        <v>151</v>
      </c>
      <c r="L96" s="55"/>
      <c r="N96" s="41"/>
      <c r="O96" s="42"/>
      <c r="P96" s="43"/>
      <c r="Q96" s="44"/>
      <c r="R96" s="45"/>
      <c r="S96" s="45"/>
      <c r="T96" s="42"/>
    </row>
    <row r="97" spans="2:20" s="1" customFormat="1" ht="22.5" customHeight="1" x14ac:dyDescent="0.2">
      <c r="B97" s="14"/>
      <c r="C97" s="99">
        <v>104004</v>
      </c>
      <c r="D97" s="3" t="s">
        <v>16</v>
      </c>
      <c r="E97" s="65" t="s">
        <v>104</v>
      </c>
      <c r="F97" s="4" t="s">
        <v>43</v>
      </c>
      <c r="G97" s="5" t="s">
        <v>20</v>
      </c>
      <c r="H97" s="6">
        <v>0</v>
      </c>
      <c r="I97" s="7"/>
      <c r="J97" s="7">
        <f t="shared" si="6"/>
        <v>0</v>
      </c>
      <c r="K97" s="4" t="s">
        <v>151</v>
      </c>
      <c r="L97" s="55"/>
      <c r="N97" s="41"/>
      <c r="O97" s="42"/>
      <c r="P97" s="43"/>
      <c r="Q97" s="44"/>
      <c r="R97" s="45"/>
      <c r="S97" s="45"/>
      <c r="T97" s="42"/>
    </row>
    <row r="98" spans="2:20" s="1" customFormat="1" ht="22.5" customHeight="1" x14ac:dyDescent="0.2">
      <c r="B98" s="14"/>
      <c r="C98" s="99">
        <v>104005</v>
      </c>
      <c r="D98" s="3" t="s">
        <v>16</v>
      </c>
      <c r="E98" s="65" t="s">
        <v>91</v>
      </c>
      <c r="F98" s="4" t="s">
        <v>92</v>
      </c>
      <c r="G98" s="5" t="s">
        <v>20</v>
      </c>
      <c r="H98" s="6">
        <v>23</v>
      </c>
      <c r="I98" s="7"/>
      <c r="J98" s="7">
        <f t="shared" si="6"/>
        <v>0</v>
      </c>
      <c r="K98" s="4" t="s">
        <v>151</v>
      </c>
      <c r="L98" s="55"/>
      <c r="N98" s="41"/>
      <c r="O98" s="42"/>
      <c r="P98" s="43"/>
      <c r="Q98" s="44"/>
      <c r="R98" s="45"/>
      <c r="S98" s="45"/>
      <c r="T98" s="42"/>
    </row>
    <row r="99" spans="2:20" s="1" customFormat="1" ht="22.5" customHeight="1" x14ac:dyDescent="0.2">
      <c r="B99" s="14"/>
      <c r="C99" s="99">
        <v>104006</v>
      </c>
      <c r="D99" s="3" t="s">
        <v>16</v>
      </c>
      <c r="E99" s="65" t="s">
        <v>93</v>
      </c>
      <c r="F99" s="4" t="s">
        <v>94</v>
      </c>
      <c r="G99" s="5" t="s">
        <v>20</v>
      </c>
      <c r="H99" s="6">
        <v>17</v>
      </c>
      <c r="I99" s="7"/>
      <c r="J99" s="7">
        <f t="shared" si="6"/>
        <v>0</v>
      </c>
      <c r="K99" s="4" t="s">
        <v>151</v>
      </c>
      <c r="L99" s="55"/>
      <c r="N99" s="41"/>
      <c r="O99" s="42"/>
      <c r="P99" s="43"/>
      <c r="Q99" s="44"/>
      <c r="R99" s="45"/>
      <c r="S99" s="45"/>
      <c r="T99" s="42"/>
    </row>
    <row r="100" spans="2:20" s="1" customFormat="1" ht="22.5" customHeight="1" x14ac:dyDescent="0.2">
      <c r="B100" s="14"/>
      <c r="C100" s="99">
        <v>104007</v>
      </c>
      <c r="D100" s="3" t="s">
        <v>16</v>
      </c>
      <c r="E100" s="65" t="s">
        <v>95</v>
      </c>
      <c r="F100" s="4" t="s">
        <v>96</v>
      </c>
      <c r="G100" s="5" t="s">
        <v>20</v>
      </c>
      <c r="H100" s="6">
        <v>10</v>
      </c>
      <c r="I100" s="7"/>
      <c r="J100" s="7">
        <f t="shared" si="6"/>
        <v>0</v>
      </c>
      <c r="K100" s="4" t="s">
        <v>151</v>
      </c>
      <c r="L100" s="55"/>
      <c r="N100" s="41"/>
      <c r="O100" s="42"/>
      <c r="P100" s="43"/>
      <c r="Q100" s="44"/>
      <c r="R100" s="45"/>
      <c r="S100" s="45"/>
      <c r="T100" s="42"/>
    </row>
    <row r="101" spans="2:20" s="1" customFormat="1" ht="22.5" customHeight="1" x14ac:dyDescent="0.2">
      <c r="B101" s="14"/>
      <c r="C101" s="99">
        <v>104008</v>
      </c>
      <c r="D101" s="3" t="s">
        <v>16</v>
      </c>
      <c r="E101" s="65" t="s">
        <v>97</v>
      </c>
      <c r="F101" s="4" t="s">
        <v>98</v>
      </c>
      <c r="G101" s="5" t="s">
        <v>99</v>
      </c>
      <c r="H101" s="6">
        <v>44</v>
      </c>
      <c r="I101" s="7"/>
      <c r="J101" s="7">
        <f t="shared" si="6"/>
        <v>0</v>
      </c>
      <c r="K101" s="4" t="s">
        <v>151</v>
      </c>
      <c r="L101" s="55"/>
      <c r="N101" s="41"/>
      <c r="O101" s="42"/>
      <c r="P101" s="43"/>
      <c r="Q101" s="44"/>
      <c r="R101" s="45"/>
      <c r="S101" s="45"/>
      <c r="T101" s="42"/>
    </row>
    <row r="102" spans="2:20" s="1" customFormat="1" ht="22.5" customHeight="1" x14ac:dyDescent="0.2">
      <c r="B102" s="14"/>
      <c r="C102" s="99">
        <v>104009</v>
      </c>
      <c r="D102" s="3" t="s">
        <v>16</v>
      </c>
      <c r="E102" s="65" t="s">
        <v>141</v>
      </c>
      <c r="F102" s="4" t="s">
        <v>245</v>
      </c>
      <c r="G102" s="5" t="s">
        <v>22</v>
      </c>
      <c r="H102" s="6">
        <f>H107+H108</f>
        <v>22.4</v>
      </c>
      <c r="I102" s="7"/>
      <c r="J102" s="7">
        <f t="shared" si="6"/>
        <v>0</v>
      </c>
      <c r="K102" s="4" t="s">
        <v>151</v>
      </c>
      <c r="L102" s="55"/>
      <c r="N102" s="41"/>
      <c r="O102" s="42"/>
      <c r="P102" s="43"/>
      <c r="Q102" s="44"/>
      <c r="R102" s="45"/>
      <c r="S102" s="45"/>
      <c r="T102" s="42"/>
    </row>
    <row r="103" spans="2:20" s="1" customFormat="1" ht="22.5" customHeight="1" x14ac:dyDescent="0.2">
      <c r="B103" s="14"/>
      <c r="C103" s="99">
        <v>104010</v>
      </c>
      <c r="D103" s="3" t="s">
        <v>16</v>
      </c>
      <c r="E103" s="65" t="s">
        <v>143</v>
      </c>
      <c r="F103" s="4" t="s">
        <v>246</v>
      </c>
      <c r="G103" s="5" t="s">
        <v>22</v>
      </c>
      <c r="H103" s="6">
        <f>H104+H109</f>
        <v>12.194000000000001</v>
      </c>
      <c r="I103" s="7"/>
      <c r="J103" s="7">
        <f t="shared" si="6"/>
        <v>0</v>
      </c>
      <c r="K103" s="4" t="s">
        <v>151</v>
      </c>
      <c r="L103" s="55"/>
      <c r="N103" s="41"/>
      <c r="O103" s="42"/>
      <c r="P103" s="43"/>
      <c r="Q103" s="44"/>
      <c r="R103" s="45"/>
      <c r="S103" s="45"/>
      <c r="T103" s="42"/>
    </row>
    <row r="104" spans="2:20" s="1" customFormat="1" ht="22.5" customHeight="1" x14ac:dyDescent="0.2">
      <c r="B104" s="14"/>
      <c r="C104" s="99">
        <v>104011</v>
      </c>
      <c r="D104" s="3" t="s">
        <v>16</v>
      </c>
      <c r="E104" s="65" t="s">
        <v>60</v>
      </c>
      <c r="F104" s="4" t="s">
        <v>61</v>
      </c>
      <c r="G104" s="5" t="s">
        <v>22</v>
      </c>
      <c r="H104" s="6">
        <f>H109</f>
        <v>6.0970000000000004</v>
      </c>
      <c r="I104" s="7"/>
      <c r="J104" s="7">
        <f t="shared" si="6"/>
        <v>0</v>
      </c>
      <c r="K104" s="4" t="s">
        <v>151</v>
      </c>
      <c r="L104" s="55"/>
      <c r="N104" s="41"/>
      <c r="O104" s="42"/>
      <c r="P104" s="43"/>
      <c r="Q104" s="44"/>
      <c r="R104" s="45"/>
      <c r="S104" s="45"/>
      <c r="T104" s="42"/>
    </row>
    <row r="105" spans="2:20" s="1" customFormat="1" ht="22.5" customHeight="1" x14ac:dyDescent="0.2">
      <c r="B105" s="14"/>
      <c r="C105" s="99">
        <v>104012</v>
      </c>
      <c r="D105" s="3" t="s">
        <v>16</v>
      </c>
      <c r="E105" s="65" t="s">
        <v>62</v>
      </c>
      <c r="F105" s="4" t="s">
        <v>63</v>
      </c>
      <c r="G105" s="5" t="s">
        <v>22</v>
      </c>
      <c r="H105" s="6">
        <v>0.01</v>
      </c>
      <c r="I105" s="7"/>
      <c r="J105" s="7">
        <f t="shared" si="6"/>
        <v>0</v>
      </c>
      <c r="K105" s="4" t="s">
        <v>151</v>
      </c>
      <c r="L105" s="55"/>
      <c r="N105" s="41"/>
      <c r="O105" s="42"/>
      <c r="P105" s="43"/>
      <c r="Q105" s="44"/>
      <c r="R105" s="45"/>
      <c r="S105" s="45"/>
      <c r="T105" s="42"/>
    </row>
    <row r="106" spans="2:20" s="1" customFormat="1" ht="22.5" customHeight="1" x14ac:dyDescent="0.2">
      <c r="B106" s="14"/>
      <c r="C106" s="3"/>
      <c r="D106" s="3"/>
      <c r="E106" s="64" t="s">
        <v>84</v>
      </c>
      <c r="F106" s="4"/>
      <c r="G106" s="5"/>
      <c r="H106" s="6"/>
      <c r="I106" s="7"/>
      <c r="J106" s="7"/>
      <c r="K106" s="62"/>
      <c r="L106" s="16"/>
      <c r="N106" s="41"/>
      <c r="O106" s="42"/>
      <c r="P106" s="43"/>
      <c r="Q106" s="44"/>
      <c r="R106" s="45"/>
      <c r="S106" s="45"/>
      <c r="T106" s="42"/>
    </row>
    <row r="107" spans="2:20" s="1" customFormat="1" ht="22.5" customHeight="1" x14ac:dyDescent="0.2">
      <c r="B107" s="14"/>
      <c r="C107" s="100">
        <v>104013</v>
      </c>
      <c r="D107" s="66" t="s">
        <v>23</v>
      </c>
      <c r="E107" s="67" t="s">
        <v>24</v>
      </c>
      <c r="F107" s="68" t="s">
        <v>64</v>
      </c>
      <c r="G107" s="69" t="s">
        <v>22</v>
      </c>
      <c r="H107" s="70">
        <v>17</v>
      </c>
      <c r="I107" s="71"/>
      <c r="J107" s="71">
        <f t="shared" ref="J107:J113" si="7">ROUND(I107*H107,2)</f>
        <v>0</v>
      </c>
      <c r="K107" s="81" t="s">
        <v>151</v>
      </c>
      <c r="L107" s="16"/>
      <c r="N107" s="41"/>
      <c r="O107" s="42"/>
      <c r="P107" s="43"/>
      <c r="Q107" s="44"/>
      <c r="R107" s="45"/>
      <c r="S107" s="45"/>
      <c r="T107" s="42"/>
    </row>
    <row r="108" spans="2:20" s="1" customFormat="1" ht="22.5" customHeight="1" x14ac:dyDescent="0.2">
      <c r="B108" s="14"/>
      <c r="C108" s="100">
        <v>104014</v>
      </c>
      <c r="D108" s="66" t="s">
        <v>23</v>
      </c>
      <c r="E108" s="67" t="s">
        <v>65</v>
      </c>
      <c r="F108" s="68" t="s">
        <v>66</v>
      </c>
      <c r="G108" s="69" t="s">
        <v>22</v>
      </c>
      <c r="H108" s="70">
        <v>5.4</v>
      </c>
      <c r="I108" s="71"/>
      <c r="J108" s="71">
        <f t="shared" si="7"/>
        <v>0</v>
      </c>
      <c r="K108" s="81" t="s">
        <v>151</v>
      </c>
      <c r="L108" s="16"/>
      <c r="N108" s="41"/>
      <c r="O108" s="42"/>
      <c r="P108" s="43"/>
      <c r="Q108" s="44"/>
      <c r="R108" s="45"/>
      <c r="S108" s="45"/>
      <c r="T108" s="42"/>
    </row>
    <row r="109" spans="2:20" s="1" customFormat="1" ht="22.5" customHeight="1" x14ac:dyDescent="0.2">
      <c r="B109" s="14"/>
      <c r="C109" s="100">
        <v>104015</v>
      </c>
      <c r="D109" s="66" t="s">
        <v>23</v>
      </c>
      <c r="E109" s="67" t="s">
        <v>100</v>
      </c>
      <c r="F109" s="68" t="s">
        <v>101</v>
      </c>
      <c r="G109" s="69" t="s">
        <v>18</v>
      </c>
      <c r="H109" s="70">
        <v>6.0970000000000004</v>
      </c>
      <c r="I109" s="71"/>
      <c r="J109" s="71">
        <f t="shared" si="7"/>
        <v>0</v>
      </c>
      <c r="K109" s="81" t="s">
        <v>151</v>
      </c>
      <c r="L109" s="16"/>
      <c r="N109" s="41"/>
      <c r="O109" s="42"/>
      <c r="P109" s="43"/>
      <c r="Q109" s="44"/>
      <c r="R109" s="45"/>
      <c r="S109" s="45"/>
      <c r="T109" s="42"/>
    </row>
    <row r="110" spans="2:20" s="1" customFormat="1" ht="22.5" customHeight="1" x14ac:dyDescent="0.2">
      <c r="B110" s="14"/>
      <c r="C110" s="100">
        <v>104016</v>
      </c>
      <c r="D110" s="66" t="s">
        <v>23</v>
      </c>
      <c r="E110" s="67" t="s">
        <v>39</v>
      </c>
      <c r="F110" s="68" t="s">
        <v>40</v>
      </c>
      <c r="G110" s="69" t="s">
        <v>20</v>
      </c>
      <c r="H110" s="70">
        <v>658</v>
      </c>
      <c r="I110" s="71"/>
      <c r="J110" s="71">
        <f t="shared" si="7"/>
        <v>0</v>
      </c>
      <c r="K110" s="81" t="s">
        <v>151</v>
      </c>
      <c r="L110" s="16"/>
      <c r="N110" s="41"/>
      <c r="O110" s="42"/>
      <c r="P110" s="43"/>
      <c r="Q110" s="44"/>
      <c r="R110" s="45"/>
      <c r="S110" s="45"/>
      <c r="T110" s="42"/>
    </row>
    <row r="111" spans="2:20" s="1" customFormat="1" ht="22.5" customHeight="1" x14ac:dyDescent="0.2">
      <c r="B111" s="14"/>
      <c r="C111" s="100">
        <v>104017</v>
      </c>
      <c r="D111" s="66" t="s">
        <v>23</v>
      </c>
      <c r="E111" s="67" t="s">
        <v>37</v>
      </c>
      <c r="F111" s="68" t="s">
        <v>38</v>
      </c>
      <c r="G111" s="69" t="s">
        <v>20</v>
      </c>
      <c r="H111" s="70">
        <v>406</v>
      </c>
      <c r="I111" s="71"/>
      <c r="J111" s="71">
        <f t="shared" si="7"/>
        <v>0</v>
      </c>
      <c r="K111" s="81" t="s">
        <v>151</v>
      </c>
      <c r="L111" s="16"/>
      <c r="N111" s="41"/>
      <c r="O111" s="42"/>
      <c r="P111" s="43"/>
      <c r="Q111" s="44"/>
      <c r="R111" s="45"/>
      <c r="S111" s="45"/>
      <c r="T111" s="42"/>
    </row>
    <row r="112" spans="2:20" s="1" customFormat="1" ht="22.5" customHeight="1" x14ac:dyDescent="0.2">
      <c r="B112" s="14"/>
      <c r="C112" s="100">
        <v>104018</v>
      </c>
      <c r="D112" s="66" t="s">
        <v>23</v>
      </c>
      <c r="E112" s="67" t="s">
        <v>87</v>
      </c>
      <c r="F112" s="68" t="s">
        <v>88</v>
      </c>
      <c r="G112" s="69" t="s">
        <v>20</v>
      </c>
      <c r="H112" s="70">
        <v>252</v>
      </c>
      <c r="I112" s="71"/>
      <c r="J112" s="71">
        <f t="shared" si="7"/>
        <v>0</v>
      </c>
      <c r="K112" s="81" t="s">
        <v>151</v>
      </c>
      <c r="L112" s="16"/>
      <c r="N112" s="41"/>
      <c r="O112" s="42"/>
      <c r="P112" s="43"/>
      <c r="Q112" s="44"/>
      <c r="R112" s="45"/>
      <c r="S112" s="45"/>
      <c r="T112" s="42"/>
    </row>
    <row r="113" spans="2:20" s="1" customFormat="1" ht="22.5" customHeight="1" x14ac:dyDescent="0.2">
      <c r="B113" s="14"/>
      <c r="C113" s="100">
        <v>104019</v>
      </c>
      <c r="D113" s="66" t="s">
        <v>23</v>
      </c>
      <c r="E113" s="67" t="s">
        <v>41</v>
      </c>
      <c r="F113" s="68" t="s">
        <v>153</v>
      </c>
      <c r="G113" s="69" t="s">
        <v>20</v>
      </c>
      <c r="H113" s="70">
        <v>102</v>
      </c>
      <c r="I113" s="71"/>
      <c r="J113" s="71">
        <f t="shared" si="7"/>
        <v>0</v>
      </c>
      <c r="K113" s="81" t="s">
        <v>151</v>
      </c>
      <c r="L113" s="16"/>
      <c r="N113" s="41"/>
      <c r="O113" s="42"/>
      <c r="P113" s="43"/>
      <c r="Q113" s="44"/>
      <c r="R113" s="45"/>
      <c r="S113" s="45"/>
      <c r="T113" s="42"/>
    </row>
    <row r="114" spans="2:20" s="1" customFormat="1" ht="22.5" customHeight="1" x14ac:dyDescent="0.2">
      <c r="B114" s="14"/>
      <c r="C114" s="100">
        <v>104020</v>
      </c>
      <c r="D114" s="66" t="s">
        <v>23</v>
      </c>
      <c r="E114" s="67" t="s">
        <v>89</v>
      </c>
      <c r="F114" s="68" t="s">
        <v>90</v>
      </c>
      <c r="G114" s="69" t="s">
        <v>17</v>
      </c>
      <c r="H114" s="70">
        <v>2</v>
      </c>
      <c r="I114" s="71"/>
      <c r="J114" s="71">
        <f t="shared" ref="J114" si="8">ROUND(I114*H114,2)</f>
        <v>0</v>
      </c>
      <c r="K114" s="81" t="s">
        <v>151</v>
      </c>
      <c r="L114" s="16"/>
      <c r="N114" s="41"/>
      <c r="O114" s="42"/>
      <c r="P114" s="43"/>
      <c r="Q114" s="44"/>
      <c r="R114" s="45"/>
      <c r="S114" s="45"/>
      <c r="T114" s="42"/>
    </row>
    <row r="115" spans="2:20" s="1" customFormat="1" ht="22.5" customHeight="1" x14ac:dyDescent="0.2">
      <c r="B115" s="14"/>
      <c r="C115" s="66"/>
      <c r="D115" s="66"/>
      <c r="E115" s="64" t="s">
        <v>85</v>
      </c>
      <c r="F115" s="68"/>
      <c r="G115" s="69"/>
      <c r="H115" s="70"/>
      <c r="I115" s="71"/>
      <c r="J115" s="71"/>
      <c r="K115" s="62"/>
      <c r="L115" s="16"/>
      <c r="N115" s="41"/>
      <c r="O115" s="42"/>
      <c r="P115" s="46"/>
      <c r="Q115" s="45"/>
      <c r="R115" s="45"/>
      <c r="S115" s="45"/>
      <c r="T115" s="42"/>
    </row>
    <row r="116" spans="2:20" s="1" customFormat="1" ht="22.5" customHeight="1" x14ac:dyDescent="0.2">
      <c r="B116" s="24"/>
      <c r="C116" s="99">
        <v>104021</v>
      </c>
      <c r="D116" s="3" t="s">
        <v>16</v>
      </c>
      <c r="E116" s="65" t="s">
        <v>79</v>
      </c>
      <c r="F116" s="4" t="s">
        <v>80</v>
      </c>
      <c r="G116" s="5" t="s">
        <v>20</v>
      </c>
      <c r="H116" s="6">
        <v>2</v>
      </c>
      <c r="I116" s="7"/>
      <c r="J116" s="7">
        <f t="shared" ref="J116:J117" si="9">ROUND(I116*H116,2)</f>
        <v>0</v>
      </c>
      <c r="K116" s="4" t="s">
        <v>151</v>
      </c>
      <c r="L116" s="55"/>
      <c r="N116" s="41"/>
      <c r="O116" s="42"/>
      <c r="P116" s="46"/>
      <c r="Q116" s="45"/>
      <c r="R116" s="45"/>
      <c r="S116" s="45"/>
      <c r="T116" s="42"/>
    </row>
    <row r="117" spans="2:20" s="1" customFormat="1" ht="22.5" customHeight="1" x14ac:dyDescent="0.2">
      <c r="B117" s="24"/>
      <c r="C117" s="99">
        <v>104022</v>
      </c>
      <c r="D117" s="3" t="s">
        <v>16</v>
      </c>
      <c r="E117" s="65" t="s">
        <v>81</v>
      </c>
      <c r="F117" s="4" t="s">
        <v>82</v>
      </c>
      <c r="G117" s="5" t="s">
        <v>20</v>
      </c>
      <c r="H117" s="6">
        <v>2</v>
      </c>
      <c r="I117" s="7"/>
      <c r="J117" s="7">
        <f t="shared" si="9"/>
        <v>0</v>
      </c>
      <c r="K117" s="4" t="s">
        <v>151</v>
      </c>
      <c r="L117" s="55"/>
      <c r="N117" s="41"/>
      <c r="O117" s="42"/>
      <c r="P117" s="46"/>
      <c r="Q117" s="45"/>
      <c r="R117" s="45"/>
      <c r="S117" s="45"/>
      <c r="T117" s="42"/>
    </row>
    <row r="118" spans="2:20" s="1" customFormat="1" ht="22.5" customHeight="1" x14ac:dyDescent="0.2">
      <c r="B118" s="24"/>
      <c r="C118" s="57"/>
      <c r="D118" s="57"/>
      <c r="E118" s="58"/>
      <c r="F118" s="59"/>
      <c r="G118" s="60"/>
      <c r="H118" s="61"/>
      <c r="I118" s="61"/>
      <c r="J118" s="61"/>
      <c r="K118" s="59"/>
      <c r="L118" s="55"/>
    </row>
    <row r="119" spans="2:20" s="1" customFormat="1" ht="22.5" customHeight="1" x14ac:dyDescent="0.2">
      <c r="B119" s="24"/>
      <c r="C119" s="25"/>
      <c r="D119" s="25"/>
      <c r="E119" s="26"/>
      <c r="F119" s="27"/>
      <c r="G119" s="28"/>
      <c r="H119" s="29"/>
      <c r="I119" s="30"/>
      <c r="J119" s="30"/>
      <c r="L119" s="16"/>
    </row>
    <row r="120" spans="2:20" s="1" customFormat="1" ht="22.5" customHeight="1" x14ac:dyDescent="0.2">
      <c r="B120" s="24"/>
      <c r="C120" s="83" t="s">
        <v>175</v>
      </c>
      <c r="D120" s="84"/>
      <c r="E120" s="85"/>
      <c r="F120" s="85"/>
      <c r="G120" s="86"/>
      <c r="H120" s="86"/>
      <c r="I120" s="86"/>
      <c r="J120" s="87">
        <f>SUM(J121:J147)</f>
        <v>0</v>
      </c>
      <c r="L120" s="16"/>
    </row>
    <row r="121" spans="2:20" s="1" customFormat="1" ht="22.5" customHeight="1" x14ac:dyDescent="0.2">
      <c r="B121" s="24"/>
      <c r="C121" s="3"/>
      <c r="D121" s="3"/>
      <c r="E121" s="64" t="s">
        <v>83</v>
      </c>
      <c r="F121" s="4"/>
      <c r="G121" s="5"/>
      <c r="H121" s="6"/>
      <c r="I121" s="7"/>
      <c r="J121" s="7"/>
      <c r="K121" s="62"/>
      <c r="L121" s="16"/>
    </row>
    <row r="122" spans="2:20" s="1" customFormat="1" ht="22.5" customHeight="1" x14ac:dyDescent="0.2">
      <c r="B122" s="24"/>
      <c r="C122" s="99">
        <v>105001</v>
      </c>
      <c r="D122" s="3" t="s">
        <v>16</v>
      </c>
      <c r="E122" s="65" t="s">
        <v>47</v>
      </c>
      <c r="F122" s="4" t="s">
        <v>48</v>
      </c>
      <c r="G122" s="5" t="s">
        <v>17</v>
      </c>
      <c r="H122" s="6">
        <v>47</v>
      </c>
      <c r="I122" s="7"/>
      <c r="J122" s="7">
        <f t="shared" ref="J122:J134" si="10">ROUND(I122*H122,2)</f>
        <v>0</v>
      </c>
      <c r="K122" s="4" t="s">
        <v>151</v>
      </c>
      <c r="L122" s="55"/>
      <c r="N122" s="41"/>
      <c r="O122" s="42"/>
      <c r="P122" s="43"/>
      <c r="Q122" s="44"/>
      <c r="R122" s="45"/>
      <c r="S122" s="45"/>
      <c r="T122" s="42"/>
    </row>
    <row r="123" spans="2:20" s="1" customFormat="1" ht="22.5" customHeight="1" x14ac:dyDescent="0.2">
      <c r="B123" s="24"/>
      <c r="C123" s="99">
        <v>105002</v>
      </c>
      <c r="D123" s="3" t="s">
        <v>16</v>
      </c>
      <c r="E123" s="65" t="s">
        <v>49</v>
      </c>
      <c r="F123" s="4" t="s">
        <v>50</v>
      </c>
      <c r="G123" s="5" t="s">
        <v>18</v>
      </c>
      <c r="H123" s="6">
        <v>4.7</v>
      </c>
      <c r="I123" s="7"/>
      <c r="J123" s="7">
        <f t="shared" si="10"/>
        <v>0</v>
      </c>
      <c r="K123" s="4" t="s">
        <v>151</v>
      </c>
      <c r="L123" s="55"/>
      <c r="N123" s="41"/>
      <c r="O123" s="42"/>
      <c r="P123" s="43"/>
      <c r="Q123" s="44"/>
      <c r="R123" s="45"/>
      <c r="S123" s="45"/>
      <c r="T123" s="42"/>
    </row>
    <row r="124" spans="2:20" s="1" customFormat="1" ht="22.5" customHeight="1" x14ac:dyDescent="0.2">
      <c r="B124" s="24"/>
      <c r="C124" s="99">
        <v>105003</v>
      </c>
      <c r="D124" s="3" t="s">
        <v>16</v>
      </c>
      <c r="E124" s="65" t="s">
        <v>45</v>
      </c>
      <c r="F124" s="4" t="s">
        <v>46</v>
      </c>
      <c r="G124" s="5" t="s">
        <v>18</v>
      </c>
      <c r="H124" s="6">
        <v>52.32</v>
      </c>
      <c r="I124" s="7"/>
      <c r="J124" s="7">
        <f t="shared" si="10"/>
        <v>0</v>
      </c>
      <c r="K124" s="4" t="s">
        <v>151</v>
      </c>
      <c r="L124" s="55"/>
      <c r="N124" s="41"/>
      <c r="O124" s="42"/>
      <c r="P124" s="43"/>
      <c r="Q124" s="44"/>
      <c r="R124" s="45"/>
      <c r="S124" s="45"/>
      <c r="T124" s="42"/>
    </row>
    <row r="125" spans="2:20" s="1" customFormat="1" ht="22.5" customHeight="1" x14ac:dyDescent="0.2">
      <c r="B125" s="24"/>
      <c r="C125" s="99">
        <v>105004</v>
      </c>
      <c r="D125" s="3" t="s">
        <v>16</v>
      </c>
      <c r="E125" s="65" t="s">
        <v>102</v>
      </c>
      <c r="F125" s="4" t="s">
        <v>103</v>
      </c>
      <c r="G125" s="5" t="s">
        <v>20</v>
      </c>
      <c r="H125" s="6">
        <v>13</v>
      </c>
      <c r="I125" s="7"/>
      <c r="J125" s="7">
        <f t="shared" si="10"/>
        <v>0</v>
      </c>
      <c r="K125" s="4" t="s">
        <v>151</v>
      </c>
      <c r="L125" s="55"/>
      <c r="N125" s="41"/>
      <c r="O125" s="42"/>
      <c r="P125" s="43"/>
      <c r="Q125" s="44"/>
      <c r="R125" s="45"/>
      <c r="S125" s="45"/>
      <c r="T125" s="42"/>
    </row>
    <row r="126" spans="2:20" s="1" customFormat="1" ht="22.5" customHeight="1" x14ac:dyDescent="0.2">
      <c r="B126" s="24"/>
      <c r="C126" s="99">
        <v>105005</v>
      </c>
      <c r="D126" s="3" t="s">
        <v>16</v>
      </c>
      <c r="E126" s="65" t="s">
        <v>51</v>
      </c>
      <c r="F126" s="4" t="s">
        <v>52</v>
      </c>
      <c r="G126" s="5" t="s">
        <v>20</v>
      </c>
      <c r="H126" s="6">
        <v>56</v>
      </c>
      <c r="I126" s="7"/>
      <c r="J126" s="7">
        <f t="shared" si="10"/>
        <v>0</v>
      </c>
      <c r="K126" s="4" t="s">
        <v>151</v>
      </c>
      <c r="L126" s="55"/>
      <c r="N126" s="41"/>
      <c r="O126" s="42"/>
      <c r="P126" s="43"/>
      <c r="Q126" s="44"/>
      <c r="R126" s="45"/>
      <c r="S126" s="45"/>
      <c r="T126" s="42"/>
    </row>
    <row r="127" spans="2:20" s="1" customFormat="1" ht="22.5" customHeight="1" x14ac:dyDescent="0.2">
      <c r="B127" s="24"/>
      <c r="C127" s="99">
        <v>105006</v>
      </c>
      <c r="D127" s="3" t="s">
        <v>16</v>
      </c>
      <c r="E127" s="65" t="s">
        <v>53</v>
      </c>
      <c r="F127" s="4" t="s">
        <v>54</v>
      </c>
      <c r="G127" s="5" t="s">
        <v>20</v>
      </c>
      <c r="H127" s="6">
        <v>56</v>
      </c>
      <c r="I127" s="7"/>
      <c r="J127" s="7">
        <f t="shared" si="10"/>
        <v>0</v>
      </c>
      <c r="K127" s="4" t="s">
        <v>151</v>
      </c>
      <c r="L127" s="55"/>
      <c r="N127" s="41"/>
      <c r="O127" s="42"/>
      <c r="P127" s="43"/>
      <c r="Q127" s="44"/>
      <c r="R127" s="45"/>
      <c r="S127" s="45"/>
      <c r="T127" s="42"/>
    </row>
    <row r="128" spans="2:20" s="1" customFormat="1" ht="22.5" customHeight="1" x14ac:dyDescent="0.2">
      <c r="B128" s="24"/>
      <c r="C128" s="99">
        <v>105007</v>
      </c>
      <c r="D128" s="3" t="s">
        <v>16</v>
      </c>
      <c r="E128" s="65" t="s">
        <v>69</v>
      </c>
      <c r="F128" s="4" t="s">
        <v>70</v>
      </c>
      <c r="G128" s="5" t="s">
        <v>20</v>
      </c>
      <c r="H128" s="6">
        <v>840</v>
      </c>
      <c r="I128" s="7"/>
      <c r="J128" s="7">
        <f t="shared" si="10"/>
        <v>0</v>
      </c>
      <c r="K128" s="4" t="s">
        <v>151</v>
      </c>
      <c r="L128" s="55"/>
      <c r="N128" s="41"/>
      <c r="O128" s="42"/>
      <c r="P128" s="43"/>
      <c r="Q128" s="44"/>
      <c r="R128" s="45"/>
      <c r="S128" s="45"/>
      <c r="T128" s="42"/>
    </row>
    <row r="129" spans="2:20" s="1" customFormat="1" ht="22.5" customHeight="1" x14ac:dyDescent="0.2">
      <c r="B129" s="24"/>
      <c r="C129" s="99">
        <v>105008</v>
      </c>
      <c r="D129" s="3" t="s">
        <v>16</v>
      </c>
      <c r="E129" s="65" t="s">
        <v>21</v>
      </c>
      <c r="F129" s="4" t="s">
        <v>57</v>
      </c>
      <c r="G129" s="5" t="s">
        <v>19</v>
      </c>
      <c r="H129" s="6">
        <v>0.11799999999999999</v>
      </c>
      <c r="I129" s="7"/>
      <c r="J129" s="7">
        <f t="shared" si="10"/>
        <v>0</v>
      </c>
      <c r="K129" s="4" t="s">
        <v>151</v>
      </c>
      <c r="L129" s="55"/>
      <c r="N129" s="41"/>
      <c r="O129" s="42"/>
      <c r="P129" s="43"/>
      <c r="Q129" s="44"/>
      <c r="R129" s="45"/>
      <c r="S129" s="45"/>
      <c r="T129" s="42"/>
    </row>
    <row r="130" spans="2:20" s="1" customFormat="1" ht="22.5" customHeight="1" x14ac:dyDescent="0.2">
      <c r="B130" s="24"/>
      <c r="C130" s="99">
        <v>105009</v>
      </c>
      <c r="D130" s="3" t="s">
        <v>16</v>
      </c>
      <c r="E130" s="65" t="s">
        <v>141</v>
      </c>
      <c r="F130" s="4" t="s">
        <v>245</v>
      </c>
      <c r="G130" s="5" t="s">
        <v>22</v>
      </c>
      <c r="H130" s="6">
        <f>H132+H136+H137</f>
        <v>196.81200000000001</v>
      </c>
      <c r="I130" s="7"/>
      <c r="J130" s="7">
        <f t="shared" si="10"/>
        <v>0</v>
      </c>
      <c r="K130" s="4" t="s">
        <v>151</v>
      </c>
      <c r="L130" s="55"/>
      <c r="N130" s="41"/>
      <c r="O130" s="42"/>
      <c r="P130" s="43"/>
      <c r="Q130" s="44"/>
      <c r="R130" s="45"/>
      <c r="S130" s="45"/>
      <c r="T130" s="42"/>
    </row>
    <row r="131" spans="2:20" s="1" customFormat="1" ht="22.5" customHeight="1" x14ac:dyDescent="0.2">
      <c r="B131" s="24"/>
      <c r="C131" s="99">
        <v>105010</v>
      </c>
      <c r="D131" s="3" t="s">
        <v>16</v>
      </c>
      <c r="E131" s="65" t="s">
        <v>143</v>
      </c>
      <c r="F131" s="4" t="s">
        <v>246</v>
      </c>
      <c r="G131" s="5" t="s">
        <v>22</v>
      </c>
      <c r="H131" s="6">
        <f>H138*0.1+H139*0.3+H133</f>
        <v>25</v>
      </c>
      <c r="I131" s="7"/>
      <c r="J131" s="7">
        <f t="shared" si="10"/>
        <v>0</v>
      </c>
      <c r="K131" s="4" t="s">
        <v>151</v>
      </c>
      <c r="L131" s="55"/>
      <c r="N131" s="41"/>
      <c r="O131" s="42"/>
      <c r="P131" s="43"/>
      <c r="Q131" s="44"/>
      <c r="R131" s="45"/>
      <c r="S131" s="45"/>
      <c r="T131" s="42"/>
    </row>
    <row r="132" spans="2:20" s="1" customFormat="1" ht="22.5" customHeight="1" x14ac:dyDescent="0.2">
      <c r="B132" s="24"/>
      <c r="C132" s="99">
        <v>105011</v>
      </c>
      <c r="D132" s="3" t="s">
        <v>16</v>
      </c>
      <c r="E132" s="65" t="s">
        <v>58</v>
      </c>
      <c r="F132" s="4" t="s">
        <v>59</v>
      </c>
      <c r="G132" s="5" t="s">
        <v>22</v>
      </c>
      <c r="H132" s="6">
        <f>H124*1.9</f>
        <v>99.408000000000001</v>
      </c>
      <c r="I132" s="7"/>
      <c r="J132" s="7">
        <f t="shared" si="10"/>
        <v>0</v>
      </c>
      <c r="K132" s="4" t="s">
        <v>151</v>
      </c>
      <c r="L132" s="55"/>
      <c r="N132" s="41"/>
      <c r="O132" s="42"/>
      <c r="P132" s="43"/>
      <c r="Q132" s="44"/>
      <c r="R132" s="45"/>
      <c r="S132" s="45"/>
      <c r="T132" s="42"/>
    </row>
    <row r="133" spans="2:20" s="1" customFormat="1" ht="22.5" customHeight="1" x14ac:dyDescent="0.2">
      <c r="B133" s="24"/>
      <c r="C133" s="99">
        <v>105012</v>
      </c>
      <c r="D133" s="3" t="s">
        <v>16</v>
      </c>
      <c r="E133" s="65" t="s">
        <v>60</v>
      </c>
      <c r="F133" s="4" t="s">
        <v>61</v>
      </c>
      <c r="G133" s="5" t="s">
        <v>22</v>
      </c>
      <c r="H133" s="6">
        <f>(H138+H139)*0.1</f>
        <v>6.9</v>
      </c>
      <c r="I133" s="7"/>
      <c r="J133" s="7">
        <f t="shared" si="10"/>
        <v>0</v>
      </c>
      <c r="K133" s="4" t="s">
        <v>151</v>
      </c>
      <c r="L133" s="55"/>
      <c r="N133" s="41"/>
      <c r="O133" s="42"/>
      <c r="P133" s="43"/>
      <c r="Q133" s="44"/>
      <c r="R133" s="45"/>
      <c r="S133" s="45"/>
      <c r="T133" s="42"/>
    </row>
    <row r="134" spans="2:20" s="1" customFormat="1" ht="22.5" customHeight="1" x14ac:dyDescent="0.2">
      <c r="B134" s="14"/>
      <c r="C134" s="99">
        <v>105013</v>
      </c>
      <c r="D134" s="3" t="s">
        <v>16</v>
      </c>
      <c r="E134" s="65" t="s">
        <v>62</v>
      </c>
      <c r="F134" s="4" t="s">
        <v>63</v>
      </c>
      <c r="G134" s="5" t="s">
        <v>22</v>
      </c>
      <c r="H134" s="6">
        <v>0.01</v>
      </c>
      <c r="I134" s="7"/>
      <c r="J134" s="7">
        <f t="shared" si="10"/>
        <v>0</v>
      </c>
      <c r="K134" s="4" t="s">
        <v>151</v>
      </c>
      <c r="L134" s="55"/>
      <c r="N134" s="41"/>
      <c r="O134" s="42"/>
      <c r="P134" s="43"/>
      <c r="Q134" s="44"/>
      <c r="R134" s="45"/>
      <c r="S134" s="45"/>
      <c r="T134" s="42"/>
    </row>
    <row r="135" spans="2:20" s="1" customFormat="1" ht="22.5" customHeight="1" x14ac:dyDescent="0.2">
      <c r="B135" s="14"/>
      <c r="C135" s="3"/>
      <c r="D135" s="3"/>
      <c r="E135" s="64" t="s">
        <v>84</v>
      </c>
      <c r="F135" s="4"/>
      <c r="G135" s="5"/>
      <c r="H135" s="6"/>
      <c r="I135" s="7"/>
      <c r="J135" s="7"/>
      <c r="K135" s="62"/>
      <c r="L135" s="16"/>
      <c r="N135" s="41"/>
      <c r="O135" s="42"/>
      <c r="P135" s="43"/>
      <c r="Q135" s="44"/>
      <c r="R135" s="45"/>
      <c r="S135" s="45"/>
      <c r="T135" s="42"/>
    </row>
    <row r="136" spans="2:20" s="1" customFormat="1" ht="22.5" customHeight="1" x14ac:dyDescent="0.2">
      <c r="B136" s="14"/>
      <c r="C136" s="100">
        <v>105014</v>
      </c>
      <c r="D136" s="66" t="s">
        <v>23</v>
      </c>
      <c r="E136" s="67" t="s">
        <v>24</v>
      </c>
      <c r="F136" s="68" t="s">
        <v>64</v>
      </c>
      <c r="G136" s="69" t="s">
        <v>22</v>
      </c>
      <c r="H136" s="70">
        <v>88.944000000000003</v>
      </c>
      <c r="I136" s="71"/>
      <c r="J136" s="71">
        <f t="shared" ref="J136:J147" si="11">ROUND(I136*H136,2)</f>
        <v>0</v>
      </c>
      <c r="K136" s="68" t="s">
        <v>151</v>
      </c>
      <c r="L136" s="56"/>
      <c r="N136" s="41"/>
      <c r="O136" s="42"/>
      <c r="P136" s="43"/>
      <c r="Q136" s="44"/>
      <c r="R136" s="45"/>
      <c r="S136" s="45"/>
      <c r="T136" s="42"/>
    </row>
    <row r="137" spans="2:20" s="1" customFormat="1" ht="22.5" customHeight="1" x14ac:dyDescent="0.2">
      <c r="B137" s="14"/>
      <c r="C137" s="100">
        <v>105015</v>
      </c>
      <c r="D137" s="66" t="s">
        <v>23</v>
      </c>
      <c r="E137" s="67" t="s">
        <v>65</v>
      </c>
      <c r="F137" s="68" t="s">
        <v>66</v>
      </c>
      <c r="G137" s="69" t="s">
        <v>22</v>
      </c>
      <c r="H137" s="70">
        <v>8.4600000000000009</v>
      </c>
      <c r="I137" s="71"/>
      <c r="J137" s="71">
        <f t="shared" si="11"/>
        <v>0</v>
      </c>
      <c r="K137" s="68" t="s">
        <v>151</v>
      </c>
      <c r="L137" s="56"/>
      <c r="N137" s="41"/>
      <c r="O137" s="42"/>
      <c r="P137" s="43"/>
      <c r="Q137" s="44"/>
      <c r="R137" s="45"/>
      <c r="S137" s="45"/>
      <c r="T137" s="42"/>
    </row>
    <row r="138" spans="2:20" s="1" customFormat="1" ht="22.5" customHeight="1" x14ac:dyDescent="0.2">
      <c r="B138" s="14"/>
      <c r="C138" s="100">
        <v>105016</v>
      </c>
      <c r="D138" s="66" t="s">
        <v>23</v>
      </c>
      <c r="E138" s="67" t="s">
        <v>67</v>
      </c>
      <c r="F138" s="68" t="s">
        <v>152</v>
      </c>
      <c r="G138" s="69" t="s">
        <v>20</v>
      </c>
      <c r="H138" s="70">
        <v>13</v>
      </c>
      <c r="I138" s="71"/>
      <c r="J138" s="71">
        <f t="shared" si="11"/>
        <v>0</v>
      </c>
      <c r="K138" s="68" t="s">
        <v>151</v>
      </c>
      <c r="L138" s="56"/>
      <c r="N138" s="41"/>
      <c r="O138" s="42"/>
      <c r="P138" s="43"/>
      <c r="Q138" s="44"/>
      <c r="R138" s="45"/>
      <c r="S138" s="45"/>
      <c r="T138" s="42"/>
    </row>
    <row r="139" spans="2:20" s="1" customFormat="1" ht="22.5" customHeight="1" x14ac:dyDescent="0.2">
      <c r="B139" s="14"/>
      <c r="C139" s="100">
        <v>105017</v>
      </c>
      <c r="D139" s="66" t="s">
        <v>23</v>
      </c>
      <c r="E139" s="67" t="s">
        <v>35</v>
      </c>
      <c r="F139" s="68" t="s">
        <v>68</v>
      </c>
      <c r="G139" s="69" t="s">
        <v>20</v>
      </c>
      <c r="H139" s="70">
        <v>56</v>
      </c>
      <c r="I139" s="71"/>
      <c r="J139" s="71">
        <f t="shared" si="11"/>
        <v>0</v>
      </c>
      <c r="K139" s="68" t="s">
        <v>151</v>
      </c>
      <c r="L139" s="56"/>
      <c r="N139" s="41"/>
      <c r="O139" s="42"/>
      <c r="P139" s="43"/>
      <c r="Q139" s="44"/>
      <c r="R139" s="45"/>
      <c r="S139" s="45"/>
      <c r="T139" s="42"/>
    </row>
    <row r="140" spans="2:20" s="1" customFormat="1" ht="22.5" customHeight="1" x14ac:dyDescent="0.2">
      <c r="B140" s="14"/>
      <c r="C140" s="100">
        <v>105018</v>
      </c>
      <c r="D140" s="66" t="s">
        <v>23</v>
      </c>
      <c r="E140" s="67" t="s">
        <v>77</v>
      </c>
      <c r="F140" s="68" t="s">
        <v>78</v>
      </c>
      <c r="G140" s="69" t="s">
        <v>20</v>
      </c>
      <c r="H140" s="70">
        <v>420</v>
      </c>
      <c r="I140" s="71"/>
      <c r="J140" s="71">
        <f t="shared" si="11"/>
        <v>0</v>
      </c>
      <c r="K140" s="68" t="s">
        <v>151</v>
      </c>
      <c r="L140" s="56"/>
      <c r="N140" s="41"/>
      <c r="O140" s="42"/>
      <c r="P140" s="43"/>
      <c r="Q140" s="44"/>
      <c r="R140" s="45"/>
      <c r="S140" s="45"/>
      <c r="T140" s="42"/>
    </row>
    <row r="141" spans="2:20" s="1" customFormat="1" ht="22.5" customHeight="1" x14ac:dyDescent="0.2">
      <c r="B141" s="14"/>
      <c r="C141" s="100">
        <v>105019</v>
      </c>
      <c r="D141" s="66" t="s">
        <v>23</v>
      </c>
      <c r="E141" s="67" t="s">
        <v>39</v>
      </c>
      <c r="F141" s="68" t="s">
        <v>40</v>
      </c>
      <c r="G141" s="69" t="s">
        <v>20</v>
      </c>
      <c r="H141" s="70">
        <v>944</v>
      </c>
      <c r="I141" s="71"/>
      <c r="J141" s="71">
        <f t="shared" si="11"/>
        <v>0</v>
      </c>
      <c r="K141" s="68" t="s">
        <v>151</v>
      </c>
      <c r="L141" s="56"/>
      <c r="N141" s="41"/>
      <c r="O141" s="42"/>
      <c r="P141" s="43"/>
      <c r="Q141" s="44"/>
      <c r="R141" s="45"/>
      <c r="S141" s="45"/>
      <c r="T141" s="42"/>
    </row>
    <row r="142" spans="2:20" s="1" customFormat="1" ht="22.5" customHeight="1" x14ac:dyDescent="0.2">
      <c r="B142" s="14"/>
      <c r="C142" s="100">
        <v>105020</v>
      </c>
      <c r="D142" s="66" t="s">
        <v>23</v>
      </c>
      <c r="E142" s="67" t="s">
        <v>42</v>
      </c>
      <c r="F142" s="68" t="s">
        <v>76</v>
      </c>
      <c r="G142" s="69" t="s">
        <v>20</v>
      </c>
      <c r="H142" s="70">
        <v>420</v>
      </c>
      <c r="I142" s="71"/>
      <c r="J142" s="71">
        <f t="shared" si="11"/>
        <v>0</v>
      </c>
      <c r="K142" s="68" t="s">
        <v>151</v>
      </c>
      <c r="L142" s="56"/>
      <c r="N142" s="41"/>
      <c r="O142" s="42"/>
      <c r="P142" s="43"/>
      <c r="Q142" s="44"/>
      <c r="R142" s="45"/>
      <c r="S142" s="45"/>
      <c r="T142" s="42"/>
    </row>
    <row r="143" spans="2:20" s="1" customFormat="1" ht="22.5" customHeight="1" x14ac:dyDescent="0.2">
      <c r="B143" s="14"/>
      <c r="C143" s="100">
        <v>105021</v>
      </c>
      <c r="D143" s="66" t="s">
        <v>23</v>
      </c>
      <c r="E143" s="67" t="s">
        <v>37</v>
      </c>
      <c r="F143" s="68" t="s">
        <v>38</v>
      </c>
      <c r="G143" s="69" t="s">
        <v>20</v>
      </c>
      <c r="H143" s="70">
        <v>944</v>
      </c>
      <c r="I143" s="71"/>
      <c r="J143" s="71">
        <f t="shared" si="11"/>
        <v>0</v>
      </c>
      <c r="K143" s="68" t="s">
        <v>151</v>
      </c>
      <c r="L143" s="56"/>
      <c r="N143" s="41"/>
      <c r="O143" s="42"/>
      <c r="P143" s="43"/>
      <c r="Q143" s="44"/>
      <c r="R143" s="45"/>
      <c r="S143" s="45"/>
      <c r="T143" s="42"/>
    </row>
    <row r="144" spans="2:20" s="1" customFormat="1" ht="22.5" customHeight="1" x14ac:dyDescent="0.2">
      <c r="B144" s="14"/>
      <c r="C144" s="100">
        <v>105022</v>
      </c>
      <c r="D144" s="66" t="s">
        <v>23</v>
      </c>
      <c r="E144" s="67" t="s">
        <v>74</v>
      </c>
      <c r="F144" s="68" t="s">
        <v>75</v>
      </c>
      <c r="G144" s="69" t="s">
        <v>20</v>
      </c>
      <c r="H144" s="70">
        <v>420</v>
      </c>
      <c r="I144" s="71"/>
      <c r="J144" s="71">
        <f t="shared" si="11"/>
        <v>0</v>
      </c>
      <c r="K144" s="68" t="s">
        <v>151</v>
      </c>
      <c r="L144" s="56"/>
      <c r="N144" s="41"/>
      <c r="O144" s="42"/>
      <c r="P144" s="43"/>
      <c r="Q144" s="44"/>
      <c r="R144" s="45"/>
      <c r="S144" s="45"/>
      <c r="T144" s="42"/>
    </row>
    <row r="145" spans="2:20" s="1" customFormat="1" ht="22.5" customHeight="1" x14ac:dyDescent="0.2">
      <c r="B145" s="14"/>
      <c r="C145" s="100">
        <v>105023</v>
      </c>
      <c r="D145" s="66" t="s">
        <v>23</v>
      </c>
      <c r="E145" s="67" t="s">
        <v>25</v>
      </c>
      <c r="F145" s="68" t="s">
        <v>26</v>
      </c>
      <c r="G145" s="69" t="s">
        <v>20</v>
      </c>
      <c r="H145" s="70">
        <v>210</v>
      </c>
      <c r="I145" s="71"/>
      <c r="J145" s="71">
        <f t="shared" si="11"/>
        <v>0</v>
      </c>
      <c r="K145" s="68" t="s">
        <v>151</v>
      </c>
      <c r="L145" s="56"/>
      <c r="N145" s="41"/>
      <c r="O145" s="42"/>
      <c r="P145" s="43"/>
      <c r="Q145" s="44"/>
      <c r="R145" s="45"/>
      <c r="S145" s="45"/>
      <c r="T145" s="42"/>
    </row>
    <row r="146" spans="2:20" s="1" customFormat="1" ht="22.5" customHeight="1" x14ac:dyDescent="0.2">
      <c r="B146" s="14"/>
      <c r="C146" s="100">
        <v>105024</v>
      </c>
      <c r="D146" s="66" t="s">
        <v>23</v>
      </c>
      <c r="E146" s="67" t="s">
        <v>71</v>
      </c>
      <c r="F146" s="68" t="s">
        <v>153</v>
      </c>
      <c r="G146" s="69" t="s">
        <v>20</v>
      </c>
      <c r="H146" s="70">
        <v>236</v>
      </c>
      <c r="I146" s="71"/>
      <c r="J146" s="71">
        <f t="shared" si="11"/>
        <v>0</v>
      </c>
      <c r="K146" s="68" t="s">
        <v>151</v>
      </c>
      <c r="L146" s="56"/>
      <c r="N146" s="41"/>
      <c r="O146" s="42"/>
      <c r="P146" s="43"/>
      <c r="Q146" s="44"/>
      <c r="R146" s="45"/>
      <c r="S146" s="45"/>
      <c r="T146" s="42"/>
    </row>
    <row r="147" spans="2:20" s="1" customFormat="1" ht="22.5" customHeight="1" x14ac:dyDescent="0.2">
      <c r="B147" s="14"/>
      <c r="C147" s="100">
        <v>105025</v>
      </c>
      <c r="D147" s="66" t="s">
        <v>23</v>
      </c>
      <c r="E147" s="67" t="s">
        <v>72</v>
      </c>
      <c r="F147" s="68" t="s">
        <v>73</v>
      </c>
      <c r="G147" s="69" t="s">
        <v>20</v>
      </c>
      <c r="H147" s="70">
        <v>840</v>
      </c>
      <c r="I147" s="71"/>
      <c r="J147" s="71">
        <f t="shared" si="11"/>
        <v>0</v>
      </c>
      <c r="K147" s="68" t="s">
        <v>151</v>
      </c>
      <c r="L147" s="56"/>
      <c r="N147" s="41"/>
      <c r="O147" s="42"/>
      <c r="P147" s="46"/>
      <c r="Q147" s="45"/>
      <c r="R147" s="45"/>
      <c r="S147" s="45"/>
      <c r="T147" s="42"/>
    </row>
    <row r="148" spans="2:20" s="1" customFormat="1" ht="22.5" customHeight="1" x14ac:dyDescent="0.2">
      <c r="B148" s="14"/>
      <c r="C148" s="89"/>
      <c r="D148" s="89"/>
      <c r="E148" s="89"/>
      <c r="F148" s="89"/>
      <c r="G148" s="89"/>
      <c r="H148" s="89"/>
      <c r="I148" s="89"/>
      <c r="J148" s="89"/>
      <c r="K148" s="89"/>
      <c r="L148" s="16"/>
    </row>
    <row r="149" spans="2:20" s="1" customFormat="1" ht="22.5" customHeight="1" x14ac:dyDescent="0.2">
      <c r="B149" s="14"/>
      <c r="L149" s="16"/>
    </row>
    <row r="150" spans="2:20" s="1" customFormat="1" ht="22.5" customHeight="1" x14ac:dyDescent="0.2">
      <c r="B150" s="14"/>
      <c r="C150" s="90" t="s">
        <v>176</v>
      </c>
      <c r="D150" s="91"/>
      <c r="E150" s="92"/>
      <c r="F150" s="92"/>
      <c r="G150" s="93"/>
      <c r="H150" s="93"/>
      <c r="I150" s="93"/>
      <c r="J150" s="94">
        <f>SUM(J151:J170)</f>
        <v>0</v>
      </c>
      <c r="K150" s="95"/>
      <c r="L150" s="16"/>
    </row>
    <row r="151" spans="2:20" s="1" customFormat="1" ht="22.5" customHeight="1" x14ac:dyDescent="0.2">
      <c r="B151" s="14"/>
      <c r="C151" s="3"/>
      <c r="D151" s="3"/>
      <c r="E151" s="64" t="s">
        <v>83</v>
      </c>
      <c r="F151" s="4"/>
      <c r="G151" s="5"/>
      <c r="H151" s="6"/>
      <c r="I151" s="7"/>
      <c r="J151" s="7"/>
      <c r="K151" s="62"/>
      <c r="L151" s="16"/>
    </row>
    <row r="152" spans="2:20" s="1" customFormat="1" ht="22.5" customHeight="1" x14ac:dyDescent="0.2">
      <c r="B152" s="14"/>
      <c r="C152" s="99">
        <v>106001</v>
      </c>
      <c r="D152" s="3" t="s">
        <v>16</v>
      </c>
      <c r="E152" s="65" t="s">
        <v>47</v>
      </c>
      <c r="F152" s="4" t="s">
        <v>48</v>
      </c>
      <c r="G152" s="5" t="s">
        <v>17</v>
      </c>
      <c r="H152" s="6">
        <v>34</v>
      </c>
      <c r="I152" s="7"/>
      <c r="J152" s="7">
        <f t="shared" ref="J152:J161" si="12">ROUND(I152*H152,2)</f>
        <v>0</v>
      </c>
      <c r="K152" s="4" t="s">
        <v>151</v>
      </c>
      <c r="L152" s="55"/>
      <c r="N152" s="41"/>
      <c r="O152" s="42"/>
      <c r="P152" s="43"/>
      <c r="Q152" s="44"/>
      <c r="R152" s="45"/>
      <c r="S152" s="45"/>
      <c r="T152" s="42"/>
    </row>
    <row r="153" spans="2:20" s="1" customFormat="1" ht="22.5" customHeight="1" x14ac:dyDescent="0.2">
      <c r="B153" s="14"/>
      <c r="C153" s="99">
        <v>106002</v>
      </c>
      <c r="D153" s="3" t="s">
        <v>16</v>
      </c>
      <c r="E153" s="65" t="s">
        <v>49</v>
      </c>
      <c r="F153" s="4" t="s">
        <v>50</v>
      </c>
      <c r="G153" s="5" t="s">
        <v>18</v>
      </c>
      <c r="H153" s="6">
        <v>3.4</v>
      </c>
      <c r="I153" s="7"/>
      <c r="J153" s="7">
        <f t="shared" si="12"/>
        <v>0</v>
      </c>
      <c r="K153" s="4" t="s">
        <v>151</v>
      </c>
      <c r="L153" s="55"/>
      <c r="N153" s="41"/>
      <c r="O153" s="42"/>
      <c r="P153" s="43"/>
      <c r="Q153" s="44"/>
      <c r="R153" s="45"/>
      <c r="S153" s="45"/>
      <c r="T153" s="42"/>
    </row>
    <row r="154" spans="2:20" s="1" customFormat="1" ht="22.5" customHeight="1" x14ac:dyDescent="0.2">
      <c r="B154" s="14"/>
      <c r="C154" s="99">
        <v>106003</v>
      </c>
      <c r="D154" s="3" t="s">
        <v>16</v>
      </c>
      <c r="E154" s="65" t="s">
        <v>149</v>
      </c>
      <c r="F154" s="4" t="s">
        <v>150</v>
      </c>
      <c r="G154" s="5" t="s">
        <v>18</v>
      </c>
      <c r="H154" s="6">
        <v>10</v>
      </c>
      <c r="I154" s="7"/>
      <c r="J154" s="7">
        <f t="shared" si="12"/>
        <v>0</v>
      </c>
      <c r="K154" s="4" t="s">
        <v>151</v>
      </c>
      <c r="L154" s="55"/>
      <c r="N154" s="41"/>
      <c r="O154" s="42"/>
      <c r="P154" s="43"/>
      <c r="Q154" s="44"/>
      <c r="R154" s="45"/>
      <c r="S154" s="45"/>
      <c r="T154" s="42"/>
    </row>
    <row r="155" spans="2:20" s="1" customFormat="1" ht="22.5" customHeight="1" x14ac:dyDescent="0.2">
      <c r="B155" s="14"/>
      <c r="C155" s="99">
        <v>106004</v>
      </c>
      <c r="D155" s="3" t="s">
        <v>16</v>
      </c>
      <c r="E155" s="65" t="s">
        <v>93</v>
      </c>
      <c r="F155" s="4" t="s">
        <v>94</v>
      </c>
      <c r="G155" s="5" t="s">
        <v>20</v>
      </c>
      <c r="H155" s="6">
        <v>38</v>
      </c>
      <c r="I155" s="7"/>
      <c r="J155" s="7">
        <f t="shared" si="12"/>
        <v>0</v>
      </c>
      <c r="K155" s="4" t="s">
        <v>151</v>
      </c>
      <c r="L155" s="55"/>
      <c r="N155" s="41"/>
      <c r="O155" s="42"/>
      <c r="P155" s="43"/>
      <c r="Q155" s="44"/>
      <c r="R155" s="45"/>
      <c r="S155" s="45"/>
      <c r="T155" s="42"/>
    </row>
    <row r="156" spans="2:20" s="1" customFormat="1" ht="22.5" customHeight="1" x14ac:dyDescent="0.2">
      <c r="B156" s="14"/>
      <c r="C156" s="99">
        <v>106005</v>
      </c>
      <c r="D156" s="3" t="s">
        <v>16</v>
      </c>
      <c r="E156" s="65" t="s">
        <v>95</v>
      </c>
      <c r="F156" s="4" t="s">
        <v>96</v>
      </c>
      <c r="G156" s="5" t="s">
        <v>20</v>
      </c>
      <c r="H156" s="6">
        <v>30</v>
      </c>
      <c r="I156" s="7"/>
      <c r="J156" s="7">
        <f t="shared" si="12"/>
        <v>0</v>
      </c>
      <c r="K156" s="4" t="s">
        <v>151</v>
      </c>
      <c r="L156" s="55"/>
      <c r="N156" s="41"/>
      <c r="O156" s="42"/>
      <c r="P156" s="43"/>
      <c r="Q156" s="44"/>
      <c r="R156" s="45"/>
      <c r="S156" s="45"/>
      <c r="T156" s="42"/>
    </row>
    <row r="157" spans="2:20" s="1" customFormat="1" ht="22.5" customHeight="1" x14ac:dyDescent="0.2">
      <c r="B157" s="14"/>
      <c r="C157" s="99">
        <v>106006</v>
      </c>
      <c r="D157" s="3" t="s">
        <v>16</v>
      </c>
      <c r="E157" s="65" t="s">
        <v>97</v>
      </c>
      <c r="F157" s="4" t="s">
        <v>98</v>
      </c>
      <c r="G157" s="5" t="s">
        <v>99</v>
      </c>
      <c r="H157" s="6">
        <v>52</v>
      </c>
      <c r="I157" s="7"/>
      <c r="J157" s="7">
        <f t="shared" si="12"/>
        <v>0</v>
      </c>
      <c r="K157" s="4" t="s">
        <v>151</v>
      </c>
      <c r="L157" s="55"/>
      <c r="N157" s="41"/>
      <c r="O157" s="42"/>
      <c r="P157" s="43"/>
      <c r="Q157" s="44"/>
      <c r="R157" s="45"/>
      <c r="S157" s="45"/>
      <c r="T157" s="42"/>
    </row>
    <row r="158" spans="2:20" s="1" customFormat="1" ht="22.5" customHeight="1" x14ac:dyDescent="0.2">
      <c r="B158" s="14"/>
      <c r="C158" s="99">
        <v>106007</v>
      </c>
      <c r="D158" s="3" t="s">
        <v>16</v>
      </c>
      <c r="E158" s="65" t="s">
        <v>141</v>
      </c>
      <c r="F158" s="4" t="s">
        <v>245</v>
      </c>
      <c r="G158" s="5" t="s">
        <v>22</v>
      </c>
      <c r="H158" s="6">
        <f>H163+H164</f>
        <v>23.12</v>
      </c>
      <c r="I158" s="7"/>
      <c r="J158" s="7">
        <f t="shared" si="12"/>
        <v>0</v>
      </c>
      <c r="K158" s="4" t="s">
        <v>151</v>
      </c>
      <c r="L158" s="55"/>
      <c r="N158" s="41"/>
      <c r="O158" s="42"/>
      <c r="P158" s="43"/>
      <c r="Q158" s="44"/>
      <c r="R158" s="45"/>
      <c r="S158" s="45"/>
      <c r="T158" s="42"/>
    </row>
    <row r="159" spans="2:20" s="1" customFormat="1" ht="22.5" customHeight="1" x14ac:dyDescent="0.2">
      <c r="B159" s="14"/>
      <c r="C159" s="99">
        <v>106008</v>
      </c>
      <c r="D159" s="3" t="s">
        <v>16</v>
      </c>
      <c r="E159" s="65" t="s">
        <v>143</v>
      </c>
      <c r="F159" s="4" t="s">
        <v>246</v>
      </c>
      <c r="G159" s="5" t="s">
        <v>22</v>
      </c>
      <c r="H159" s="6">
        <v>19.356000000000002</v>
      </c>
      <c r="I159" s="7"/>
      <c r="J159" s="7">
        <f t="shared" si="12"/>
        <v>0</v>
      </c>
      <c r="K159" s="4" t="s">
        <v>151</v>
      </c>
      <c r="L159" s="55"/>
      <c r="N159" s="41"/>
      <c r="O159" s="42"/>
      <c r="P159" s="43"/>
      <c r="Q159" s="44"/>
      <c r="R159" s="45"/>
      <c r="S159" s="45"/>
      <c r="T159" s="42"/>
    </row>
    <row r="160" spans="2:20" s="1" customFormat="1" ht="22.5" customHeight="1" x14ac:dyDescent="0.2">
      <c r="B160" s="14"/>
      <c r="C160" s="99">
        <v>106009</v>
      </c>
      <c r="D160" s="3" t="s">
        <v>16</v>
      </c>
      <c r="E160" s="65" t="s">
        <v>60</v>
      </c>
      <c r="F160" s="4" t="s">
        <v>61</v>
      </c>
      <c r="G160" s="5" t="s">
        <v>22</v>
      </c>
      <c r="H160" s="6">
        <f>H165</f>
        <v>9.6780000000000008</v>
      </c>
      <c r="I160" s="7"/>
      <c r="J160" s="7">
        <f t="shared" si="12"/>
        <v>0</v>
      </c>
      <c r="K160" s="4" t="s">
        <v>151</v>
      </c>
      <c r="L160" s="55"/>
      <c r="N160" s="41"/>
      <c r="O160" s="42"/>
      <c r="P160" s="43"/>
      <c r="Q160" s="44"/>
      <c r="R160" s="45"/>
      <c r="S160" s="45"/>
      <c r="T160" s="42"/>
    </row>
    <row r="161" spans="2:20" s="1" customFormat="1" ht="22.5" customHeight="1" x14ac:dyDescent="0.2">
      <c r="B161" s="14"/>
      <c r="C161" s="99">
        <v>106010</v>
      </c>
      <c r="D161" s="3" t="s">
        <v>16</v>
      </c>
      <c r="E161" s="65" t="s">
        <v>62</v>
      </c>
      <c r="F161" s="4" t="s">
        <v>63</v>
      </c>
      <c r="G161" s="5" t="s">
        <v>22</v>
      </c>
      <c r="H161" s="6">
        <v>0.01</v>
      </c>
      <c r="I161" s="7"/>
      <c r="J161" s="7">
        <f t="shared" si="12"/>
        <v>0</v>
      </c>
      <c r="K161" s="4" t="s">
        <v>151</v>
      </c>
      <c r="L161" s="55"/>
      <c r="N161" s="41"/>
      <c r="O161" s="42"/>
      <c r="P161" s="43"/>
      <c r="Q161" s="44"/>
      <c r="R161" s="45"/>
      <c r="S161" s="45"/>
      <c r="T161" s="42"/>
    </row>
    <row r="162" spans="2:20" s="1" customFormat="1" ht="22.5" customHeight="1" x14ac:dyDescent="0.2">
      <c r="B162" s="14"/>
      <c r="C162" s="3"/>
      <c r="D162" s="3"/>
      <c r="E162" s="64" t="s">
        <v>84</v>
      </c>
      <c r="F162" s="4"/>
      <c r="G162" s="5"/>
      <c r="H162" s="6"/>
      <c r="I162" s="7"/>
      <c r="J162" s="7"/>
      <c r="K162" s="62"/>
      <c r="L162" s="16"/>
      <c r="N162" s="41"/>
      <c r="O162" s="42"/>
      <c r="P162" s="43"/>
      <c r="Q162" s="44"/>
      <c r="R162" s="45"/>
      <c r="S162" s="45"/>
      <c r="T162" s="42"/>
    </row>
    <row r="163" spans="2:20" s="1" customFormat="1" ht="22.5" customHeight="1" x14ac:dyDescent="0.2">
      <c r="B163" s="14"/>
      <c r="C163" s="100">
        <v>106011</v>
      </c>
      <c r="D163" s="66" t="s">
        <v>23</v>
      </c>
      <c r="E163" s="67" t="s">
        <v>24</v>
      </c>
      <c r="F163" s="68" t="s">
        <v>64</v>
      </c>
      <c r="G163" s="69" t="s">
        <v>22</v>
      </c>
      <c r="H163" s="70">
        <v>17</v>
      </c>
      <c r="I163" s="71"/>
      <c r="J163" s="71">
        <f t="shared" ref="J163:J170" si="13">ROUND(I163*H163,2)</f>
        <v>0</v>
      </c>
      <c r="K163" s="68" t="s">
        <v>151</v>
      </c>
      <c r="L163" s="56"/>
      <c r="N163" s="41"/>
      <c r="O163" s="42"/>
      <c r="P163" s="43"/>
      <c r="Q163" s="44"/>
      <c r="R163" s="45"/>
      <c r="S163" s="45"/>
      <c r="T163" s="42"/>
    </row>
    <row r="164" spans="2:20" s="1" customFormat="1" ht="22.5" customHeight="1" x14ac:dyDescent="0.2">
      <c r="B164" s="14"/>
      <c r="C164" s="100">
        <v>106012</v>
      </c>
      <c r="D164" s="66" t="s">
        <v>23</v>
      </c>
      <c r="E164" s="67" t="s">
        <v>65</v>
      </c>
      <c r="F164" s="68" t="s">
        <v>66</v>
      </c>
      <c r="G164" s="69" t="s">
        <v>22</v>
      </c>
      <c r="H164" s="70">
        <v>6.12</v>
      </c>
      <c r="I164" s="71"/>
      <c r="J164" s="71">
        <f t="shared" si="13"/>
        <v>0</v>
      </c>
      <c r="K164" s="68" t="s">
        <v>151</v>
      </c>
      <c r="L164" s="56"/>
      <c r="N164" s="41"/>
      <c r="O164" s="42"/>
      <c r="P164" s="43"/>
      <c r="Q164" s="44"/>
      <c r="R164" s="45"/>
      <c r="S164" s="45"/>
      <c r="T164" s="42"/>
    </row>
    <row r="165" spans="2:20" s="1" customFormat="1" ht="22.5" customHeight="1" x14ac:dyDescent="0.2">
      <c r="B165" s="14"/>
      <c r="C165" s="100">
        <v>106013</v>
      </c>
      <c r="D165" s="66" t="s">
        <v>23</v>
      </c>
      <c r="E165" s="67" t="s">
        <v>100</v>
      </c>
      <c r="F165" s="68" t="s">
        <v>101</v>
      </c>
      <c r="G165" s="69" t="s">
        <v>18</v>
      </c>
      <c r="H165" s="70">
        <v>9.6780000000000008</v>
      </c>
      <c r="I165" s="71"/>
      <c r="J165" s="71">
        <f t="shared" si="13"/>
        <v>0</v>
      </c>
      <c r="K165" s="68" t="s">
        <v>151</v>
      </c>
      <c r="L165" s="56"/>
      <c r="N165" s="41"/>
      <c r="O165" s="42"/>
      <c r="P165" s="43"/>
      <c r="Q165" s="44"/>
      <c r="R165" s="45"/>
      <c r="S165" s="45"/>
      <c r="T165" s="42"/>
    </row>
    <row r="166" spans="2:20" s="1" customFormat="1" ht="22.5" customHeight="1" x14ac:dyDescent="0.2">
      <c r="B166" s="14"/>
      <c r="C166" s="100">
        <v>106014</v>
      </c>
      <c r="D166" s="66" t="s">
        <v>23</v>
      </c>
      <c r="E166" s="67" t="s">
        <v>39</v>
      </c>
      <c r="F166" s="68" t="s">
        <v>40</v>
      </c>
      <c r="G166" s="69" t="s">
        <v>20</v>
      </c>
      <c r="H166" s="70">
        <v>1228</v>
      </c>
      <c r="I166" s="71"/>
      <c r="J166" s="71">
        <f t="shared" si="13"/>
        <v>0</v>
      </c>
      <c r="K166" s="68" t="s">
        <v>151</v>
      </c>
      <c r="L166" s="56"/>
      <c r="N166" s="41"/>
      <c r="O166" s="42"/>
      <c r="P166" s="43"/>
      <c r="Q166" s="44"/>
      <c r="R166" s="45"/>
      <c r="S166" s="45"/>
      <c r="T166" s="42"/>
    </row>
    <row r="167" spans="2:20" s="1" customFormat="1" ht="22.5" customHeight="1" x14ac:dyDescent="0.2">
      <c r="B167" s="14"/>
      <c r="C167" s="100">
        <v>106015</v>
      </c>
      <c r="D167" s="66" t="s">
        <v>23</v>
      </c>
      <c r="E167" s="67" t="s">
        <v>37</v>
      </c>
      <c r="F167" s="68" t="s">
        <v>38</v>
      </c>
      <c r="G167" s="69" t="s">
        <v>20</v>
      </c>
      <c r="H167" s="70">
        <v>716</v>
      </c>
      <c r="I167" s="71"/>
      <c r="J167" s="71">
        <f t="shared" si="13"/>
        <v>0</v>
      </c>
      <c r="K167" s="68" t="s">
        <v>151</v>
      </c>
      <c r="L167" s="56"/>
      <c r="N167" s="41"/>
      <c r="O167" s="42"/>
      <c r="P167" s="43"/>
      <c r="Q167" s="44"/>
      <c r="R167" s="45"/>
      <c r="S167" s="45"/>
      <c r="T167" s="42"/>
    </row>
    <row r="168" spans="2:20" s="1" customFormat="1" ht="22.5" customHeight="1" x14ac:dyDescent="0.2">
      <c r="B168" s="14"/>
      <c r="C168" s="100">
        <v>106016</v>
      </c>
      <c r="D168" s="66" t="s">
        <v>23</v>
      </c>
      <c r="E168" s="67" t="s">
        <v>87</v>
      </c>
      <c r="F168" s="68" t="s">
        <v>88</v>
      </c>
      <c r="G168" s="69" t="s">
        <v>20</v>
      </c>
      <c r="H168" s="70">
        <v>512</v>
      </c>
      <c r="I168" s="71"/>
      <c r="J168" s="71">
        <f t="shared" si="13"/>
        <v>0</v>
      </c>
      <c r="K168" s="68" t="s">
        <v>151</v>
      </c>
      <c r="L168" s="56"/>
      <c r="N168" s="41"/>
      <c r="O168" s="42"/>
      <c r="P168" s="43"/>
      <c r="Q168" s="44"/>
      <c r="R168" s="45"/>
      <c r="S168" s="45"/>
      <c r="T168" s="42"/>
    </row>
    <row r="169" spans="2:20" s="1" customFormat="1" ht="22.5" customHeight="1" x14ac:dyDescent="0.2">
      <c r="B169" s="14"/>
      <c r="C169" s="100">
        <v>106017</v>
      </c>
      <c r="D169" s="66" t="s">
        <v>23</v>
      </c>
      <c r="E169" s="67" t="s">
        <v>41</v>
      </c>
      <c r="F169" s="68" t="s">
        <v>153</v>
      </c>
      <c r="G169" s="69" t="s">
        <v>20</v>
      </c>
      <c r="H169" s="70">
        <v>184</v>
      </c>
      <c r="I169" s="71"/>
      <c r="J169" s="71">
        <f t="shared" si="13"/>
        <v>0</v>
      </c>
      <c r="K169" s="68" t="s">
        <v>151</v>
      </c>
      <c r="L169" s="56"/>
      <c r="N169" s="41"/>
      <c r="O169" s="42"/>
      <c r="P169" s="43"/>
      <c r="Q169" s="44"/>
      <c r="R169" s="45"/>
      <c r="S169" s="45"/>
      <c r="T169" s="42"/>
    </row>
    <row r="170" spans="2:20" s="1" customFormat="1" ht="22.5" customHeight="1" x14ac:dyDescent="0.2">
      <c r="B170" s="14"/>
      <c r="C170" s="100">
        <v>106018</v>
      </c>
      <c r="D170" s="66" t="s">
        <v>23</v>
      </c>
      <c r="E170" s="67" t="s">
        <v>89</v>
      </c>
      <c r="F170" s="68" t="s">
        <v>90</v>
      </c>
      <c r="G170" s="69" t="s">
        <v>17</v>
      </c>
      <c r="H170" s="70">
        <v>2</v>
      </c>
      <c r="I170" s="71"/>
      <c r="J170" s="71">
        <f t="shared" si="13"/>
        <v>0</v>
      </c>
      <c r="K170" s="68" t="s">
        <v>151</v>
      </c>
      <c r="L170" s="56"/>
      <c r="N170" s="41"/>
      <c r="O170" s="42"/>
      <c r="P170" s="46"/>
      <c r="Q170" s="45"/>
      <c r="R170" s="45"/>
      <c r="S170" s="45"/>
      <c r="T170" s="42"/>
    </row>
    <row r="171" spans="2:20" s="1" customFormat="1" ht="22.5" customHeight="1" x14ac:dyDescent="0.2">
      <c r="B171" s="14"/>
      <c r="L171" s="16"/>
    </row>
    <row r="172" spans="2:20" s="1" customFormat="1" ht="22.5" customHeight="1" x14ac:dyDescent="0.2">
      <c r="B172" s="14"/>
      <c r="L172" s="16"/>
    </row>
    <row r="173" spans="2:20" s="1" customFormat="1" ht="22.5" customHeight="1" x14ac:dyDescent="0.2">
      <c r="B173" s="14"/>
      <c r="C173" s="83" t="s">
        <v>177</v>
      </c>
      <c r="D173" s="84"/>
      <c r="E173" s="85"/>
      <c r="F173" s="85"/>
      <c r="G173" s="86"/>
      <c r="H173" s="86"/>
      <c r="I173" s="86"/>
      <c r="J173" s="87">
        <f>SUM(J174:J196)</f>
        <v>0</v>
      </c>
      <c r="L173" s="16"/>
    </row>
    <row r="174" spans="2:20" s="1" customFormat="1" ht="22.5" customHeight="1" x14ac:dyDescent="0.2">
      <c r="B174" s="14"/>
      <c r="C174" s="3"/>
      <c r="D174" s="3"/>
      <c r="E174" s="64" t="s">
        <v>83</v>
      </c>
      <c r="F174" s="4"/>
      <c r="G174" s="5"/>
      <c r="H174" s="6"/>
      <c r="I174" s="7"/>
      <c r="J174" s="7"/>
      <c r="K174" s="62"/>
      <c r="L174" s="16"/>
    </row>
    <row r="175" spans="2:20" s="1" customFormat="1" ht="22.5" customHeight="1" x14ac:dyDescent="0.2">
      <c r="B175" s="14"/>
      <c r="C175" s="99">
        <v>107001</v>
      </c>
      <c r="D175" s="3" t="s">
        <v>16</v>
      </c>
      <c r="E175" s="65" t="s">
        <v>47</v>
      </c>
      <c r="F175" s="4" t="s">
        <v>48</v>
      </c>
      <c r="G175" s="5" t="s">
        <v>17</v>
      </c>
      <c r="H175" s="6">
        <v>29</v>
      </c>
      <c r="I175" s="7"/>
      <c r="J175" s="7">
        <f t="shared" ref="J175:J188" si="14">ROUND(I175*H175,2)</f>
        <v>0</v>
      </c>
      <c r="K175" s="4" t="s">
        <v>151</v>
      </c>
      <c r="L175" s="55"/>
      <c r="N175" s="41"/>
      <c r="O175" s="42"/>
      <c r="P175" s="43"/>
      <c r="Q175" s="44"/>
      <c r="R175" s="45"/>
      <c r="S175" s="45"/>
      <c r="T175" s="42"/>
    </row>
    <row r="176" spans="2:20" s="1" customFormat="1" ht="22.5" customHeight="1" x14ac:dyDescent="0.2">
      <c r="B176" s="14"/>
      <c r="C176" s="99">
        <v>107002</v>
      </c>
      <c r="D176" s="3" t="s">
        <v>16</v>
      </c>
      <c r="E176" s="65" t="s">
        <v>49</v>
      </c>
      <c r="F176" s="4" t="s">
        <v>50</v>
      </c>
      <c r="G176" s="5" t="s">
        <v>18</v>
      </c>
      <c r="H176" s="6">
        <v>2.9</v>
      </c>
      <c r="I176" s="7"/>
      <c r="J176" s="7">
        <f t="shared" si="14"/>
        <v>0</v>
      </c>
      <c r="K176" s="4" t="s">
        <v>151</v>
      </c>
      <c r="L176" s="55"/>
      <c r="N176" s="41"/>
      <c r="O176" s="42"/>
      <c r="P176" s="43"/>
      <c r="Q176" s="44"/>
      <c r="R176" s="45"/>
      <c r="S176" s="45"/>
      <c r="T176" s="42"/>
    </row>
    <row r="177" spans="2:20" s="1" customFormat="1" ht="22.5" customHeight="1" x14ac:dyDescent="0.2">
      <c r="B177" s="14"/>
      <c r="C177" s="99">
        <v>107003</v>
      </c>
      <c r="D177" s="3" t="s">
        <v>16</v>
      </c>
      <c r="E177" s="65" t="s">
        <v>149</v>
      </c>
      <c r="F177" s="4" t="s">
        <v>150</v>
      </c>
      <c r="G177" s="5" t="s">
        <v>18</v>
      </c>
      <c r="H177" s="6">
        <v>10</v>
      </c>
      <c r="I177" s="7"/>
      <c r="J177" s="7">
        <f t="shared" si="14"/>
        <v>0</v>
      </c>
      <c r="K177" s="4" t="s">
        <v>151</v>
      </c>
      <c r="L177" s="55"/>
      <c r="N177" s="41"/>
      <c r="O177" s="42"/>
      <c r="P177" s="43"/>
      <c r="Q177" s="44"/>
      <c r="R177" s="45"/>
      <c r="S177" s="45"/>
      <c r="T177" s="42"/>
    </row>
    <row r="178" spans="2:20" s="1" customFormat="1" ht="22.5" customHeight="1" x14ac:dyDescent="0.2">
      <c r="B178" s="14"/>
      <c r="C178" s="99">
        <v>107004</v>
      </c>
      <c r="D178" s="3" t="s">
        <v>16</v>
      </c>
      <c r="E178" s="65" t="s">
        <v>45</v>
      </c>
      <c r="F178" s="4" t="s">
        <v>46</v>
      </c>
      <c r="G178" s="5" t="s">
        <v>18</v>
      </c>
      <c r="H178" s="6">
        <v>2.56</v>
      </c>
      <c r="I178" s="7"/>
      <c r="J178" s="7">
        <f t="shared" si="14"/>
        <v>0</v>
      </c>
      <c r="K178" s="4" t="s">
        <v>151</v>
      </c>
      <c r="L178" s="55"/>
      <c r="N178" s="41"/>
      <c r="O178" s="42"/>
      <c r="P178" s="43"/>
      <c r="Q178" s="44"/>
      <c r="R178" s="45"/>
      <c r="S178" s="45"/>
      <c r="T178" s="42"/>
    </row>
    <row r="179" spans="2:20" s="1" customFormat="1" ht="22.5" customHeight="1" x14ac:dyDescent="0.2">
      <c r="B179" s="14"/>
      <c r="C179" s="99">
        <v>107005</v>
      </c>
      <c r="D179" s="3" t="s">
        <v>16</v>
      </c>
      <c r="E179" s="65" t="s">
        <v>91</v>
      </c>
      <c r="F179" s="4" t="s">
        <v>92</v>
      </c>
      <c r="G179" s="5" t="s">
        <v>20</v>
      </c>
      <c r="H179" s="6">
        <v>10</v>
      </c>
      <c r="I179" s="7"/>
      <c r="J179" s="7">
        <f t="shared" si="14"/>
        <v>0</v>
      </c>
      <c r="K179" s="4" t="s">
        <v>151</v>
      </c>
      <c r="L179" s="55"/>
      <c r="N179" s="41"/>
      <c r="O179" s="42"/>
      <c r="P179" s="43"/>
      <c r="Q179" s="44"/>
      <c r="R179" s="45"/>
      <c r="S179" s="45"/>
      <c r="T179" s="42"/>
    </row>
    <row r="180" spans="2:20" s="1" customFormat="1" ht="22.5" customHeight="1" x14ac:dyDescent="0.2">
      <c r="B180" s="14"/>
      <c r="C180" s="99">
        <v>107006</v>
      </c>
      <c r="D180" s="3" t="s">
        <v>16</v>
      </c>
      <c r="E180" s="65" t="s">
        <v>93</v>
      </c>
      <c r="F180" s="4" t="s">
        <v>94</v>
      </c>
      <c r="G180" s="5" t="s">
        <v>20</v>
      </c>
      <c r="H180" s="6">
        <v>4</v>
      </c>
      <c r="I180" s="7"/>
      <c r="J180" s="7">
        <f t="shared" si="14"/>
        <v>0</v>
      </c>
      <c r="K180" s="4" t="s">
        <v>151</v>
      </c>
      <c r="L180" s="55"/>
      <c r="N180" s="41"/>
      <c r="O180" s="42"/>
      <c r="P180" s="43"/>
      <c r="Q180" s="44"/>
      <c r="R180" s="45"/>
      <c r="S180" s="45"/>
      <c r="T180" s="42"/>
    </row>
    <row r="181" spans="2:20" s="1" customFormat="1" ht="22.5" customHeight="1" x14ac:dyDescent="0.2">
      <c r="B181" s="14"/>
      <c r="C181" s="99">
        <v>107007</v>
      </c>
      <c r="D181" s="3" t="s">
        <v>16</v>
      </c>
      <c r="E181" s="65" t="s">
        <v>95</v>
      </c>
      <c r="F181" s="4" t="s">
        <v>96</v>
      </c>
      <c r="G181" s="5" t="s">
        <v>20</v>
      </c>
      <c r="H181" s="6">
        <v>2</v>
      </c>
      <c r="I181" s="7"/>
      <c r="J181" s="7">
        <f t="shared" si="14"/>
        <v>0</v>
      </c>
      <c r="K181" s="4" t="s">
        <v>151</v>
      </c>
      <c r="L181" s="55"/>
      <c r="N181" s="41"/>
      <c r="O181" s="42"/>
      <c r="P181" s="43"/>
      <c r="Q181" s="44"/>
      <c r="R181" s="45"/>
      <c r="S181" s="45"/>
      <c r="T181" s="42"/>
    </row>
    <row r="182" spans="2:20" s="1" customFormat="1" ht="22.5" customHeight="1" x14ac:dyDescent="0.2">
      <c r="B182" s="14"/>
      <c r="C182" s="99">
        <v>107008</v>
      </c>
      <c r="D182" s="3" t="s">
        <v>16</v>
      </c>
      <c r="E182" s="65" t="s">
        <v>97</v>
      </c>
      <c r="F182" s="4" t="s">
        <v>98</v>
      </c>
      <c r="G182" s="5" t="s">
        <v>99</v>
      </c>
      <c r="H182" s="6">
        <v>45</v>
      </c>
      <c r="I182" s="7"/>
      <c r="J182" s="7">
        <f t="shared" si="14"/>
        <v>0</v>
      </c>
      <c r="K182" s="4" t="s">
        <v>151</v>
      </c>
      <c r="L182" s="55"/>
      <c r="N182" s="41"/>
      <c r="O182" s="42"/>
      <c r="P182" s="43"/>
      <c r="Q182" s="44"/>
      <c r="R182" s="45"/>
      <c r="S182" s="45"/>
      <c r="T182" s="42"/>
    </row>
    <row r="183" spans="2:20" s="1" customFormat="1" ht="22.5" customHeight="1" x14ac:dyDescent="0.2">
      <c r="B183" s="14"/>
      <c r="C183" s="99">
        <v>107009</v>
      </c>
      <c r="D183" s="3" t="s">
        <v>16</v>
      </c>
      <c r="E183" s="65" t="s">
        <v>141</v>
      </c>
      <c r="F183" s="4" t="s">
        <v>245</v>
      </c>
      <c r="G183" s="5" t="s">
        <v>22</v>
      </c>
      <c r="H183" s="6">
        <f>H185+H190+H191</f>
        <v>24.436</v>
      </c>
      <c r="I183" s="7"/>
      <c r="J183" s="7">
        <f t="shared" si="14"/>
        <v>0</v>
      </c>
      <c r="K183" s="4" t="s">
        <v>151</v>
      </c>
      <c r="L183" s="55"/>
      <c r="N183" s="41"/>
      <c r="O183" s="42"/>
      <c r="P183" s="43"/>
      <c r="Q183" s="44"/>
      <c r="R183" s="45"/>
      <c r="S183" s="45"/>
      <c r="T183" s="42"/>
    </row>
    <row r="184" spans="2:20" s="1" customFormat="1" ht="22.5" customHeight="1" x14ac:dyDescent="0.2">
      <c r="B184" s="14"/>
      <c r="C184" s="99">
        <v>107010</v>
      </c>
      <c r="D184" s="3" t="s">
        <v>16</v>
      </c>
      <c r="E184" s="65" t="s">
        <v>143</v>
      </c>
      <c r="F184" s="4" t="s">
        <v>246</v>
      </c>
      <c r="G184" s="5" t="s">
        <v>22</v>
      </c>
      <c r="H184" s="6">
        <f>3.952</f>
        <v>3.952</v>
      </c>
      <c r="I184" s="7"/>
      <c r="J184" s="7">
        <f t="shared" si="14"/>
        <v>0</v>
      </c>
      <c r="K184" s="4" t="s">
        <v>151</v>
      </c>
      <c r="L184" s="55"/>
      <c r="N184" s="41"/>
      <c r="O184" s="42"/>
      <c r="P184" s="43"/>
      <c r="Q184" s="44"/>
      <c r="R184" s="45"/>
      <c r="S184" s="45"/>
      <c r="T184" s="42"/>
    </row>
    <row r="185" spans="2:20" s="1" customFormat="1" ht="22.5" customHeight="1" x14ac:dyDescent="0.2">
      <c r="B185" s="14"/>
      <c r="C185" s="99">
        <v>107011</v>
      </c>
      <c r="D185" s="3" t="s">
        <v>16</v>
      </c>
      <c r="E185" s="65" t="s">
        <v>58</v>
      </c>
      <c r="F185" s="4" t="s">
        <v>59</v>
      </c>
      <c r="G185" s="5" t="s">
        <v>22</v>
      </c>
      <c r="H185" s="6">
        <f>H178*1.9</f>
        <v>4.8639999999999999</v>
      </c>
      <c r="I185" s="7"/>
      <c r="J185" s="7">
        <f t="shared" si="14"/>
        <v>0</v>
      </c>
      <c r="K185" s="4" t="s">
        <v>154</v>
      </c>
      <c r="L185" s="55"/>
      <c r="N185" s="41"/>
      <c r="O185" s="42"/>
      <c r="P185" s="43"/>
      <c r="Q185" s="44"/>
      <c r="R185" s="45"/>
      <c r="S185" s="45"/>
      <c r="T185" s="42"/>
    </row>
    <row r="186" spans="2:20" s="1" customFormat="1" ht="22.5" customHeight="1" x14ac:dyDescent="0.2">
      <c r="B186" s="14"/>
      <c r="C186" s="99">
        <v>107012</v>
      </c>
      <c r="D186" s="3" t="s">
        <v>16</v>
      </c>
      <c r="E186" s="65" t="s">
        <v>27</v>
      </c>
      <c r="F186" s="4" t="s">
        <v>28</v>
      </c>
      <c r="G186" s="5" t="s">
        <v>20</v>
      </c>
      <c r="H186" s="6">
        <v>0.2</v>
      </c>
      <c r="I186" s="7"/>
      <c r="J186" s="7">
        <f t="shared" si="14"/>
        <v>0</v>
      </c>
      <c r="K186" s="4" t="s">
        <v>151</v>
      </c>
      <c r="L186" s="55"/>
      <c r="N186" s="41"/>
      <c r="O186" s="42"/>
      <c r="P186" s="43"/>
      <c r="Q186" s="44"/>
      <c r="R186" s="45"/>
      <c r="S186" s="45"/>
      <c r="T186" s="42"/>
    </row>
    <row r="187" spans="2:20" s="1" customFormat="1" ht="22.5" customHeight="1" x14ac:dyDescent="0.2">
      <c r="B187" s="14"/>
      <c r="C187" s="99">
        <v>107013</v>
      </c>
      <c r="D187" s="3" t="s">
        <v>16</v>
      </c>
      <c r="E187" s="65" t="s">
        <v>60</v>
      </c>
      <c r="F187" s="4" t="s">
        <v>61</v>
      </c>
      <c r="G187" s="5" t="s">
        <v>22</v>
      </c>
      <c r="H187" s="6">
        <v>1.976</v>
      </c>
      <c r="I187" s="7"/>
      <c r="J187" s="7">
        <f t="shared" si="14"/>
        <v>0</v>
      </c>
      <c r="K187" s="4" t="s">
        <v>151</v>
      </c>
      <c r="L187" s="55"/>
      <c r="N187" s="41"/>
      <c r="O187" s="42"/>
      <c r="P187" s="43"/>
      <c r="Q187" s="44"/>
      <c r="R187" s="45"/>
      <c r="S187" s="45"/>
      <c r="T187" s="42"/>
    </row>
    <row r="188" spans="2:20" s="1" customFormat="1" ht="22.5" customHeight="1" x14ac:dyDescent="0.2">
      <c r="B188" s="14"/>
      <c r="C188" s="99">
        <v>107014</v>
      </c>
      <c r="D188" s="3" t="s">
        <v>16</v>
      </c>
      <c r="E188" s="65" t="s">
        <v>62</v>
      </c>
      <c r="F188" s="4" t="s">
        <v>63</v>
      </c>
      <c r="G188" s="5" t="s">
        <v>22</v>
      </c>
      <c r="H188" s="6">
        <v>0.01</v>
      </c>
      <c r="I188" s="7"/>
      <c r="J188" s="7">
        <f t="shared" si="14"/>
        <v>0</v>
      </c>
      <c r="K188" s="4" t="s">
        <v>151</v>
      </c>
      <c r="L188" s="55"/>
      <c r="N188" s="41"/>
      <c r="O188" s="42"/>
      <c r="P188" s="43"/>
      <c r="Q188" s="44"/>
      <c r="R188" s="45"/>
      <c r="S188" s="45"/>
      <c r="T188" s="42"/>
    </row>
    <row r="189" spans="2:20" s="1" customFormat="1" ht="22.5" customHeight="1" x14ac:dyDescent="0.2">
      <c r="B189" s="14"/>
      <c r="C189" s="3"/>
      <c r="D189" s="3"/>
      <c r="E189" s="64" t="s">
        <v>84</v>
      </c>
      <c r="F189" s="4"/>
      <c r="G189" s="5"/>
      <c r="H189" s="6"/>
      <c r="I189" s="7"/>
      <c r="J189" s="7"/>
      <c r="K189" s="62"/>
      <c r="L189" s="16"/>
      <c r="N189" s="41"/>
      <c r="O189" s="42"/>
      <c r="P189" s="43"/>
      <c r="Q189" s="44"/>
      <c r="R189" s="45"/>
      <c r="S189" s="45"/>
      <c r="T189" s="42"/>
    </row>
    <row r="190" spans="2:20" s="1" customFormat="1" ht="22.5" customHeight="1" x14ac:dyDescent="0.2">
      <c r="B190" s="14"/>
      <c r="C190" s="100">
        <v>107015</v>
      </c>
      <c r="D190" s="66" t="s">
        <v>23</v>
      </c>
      <c r="E190" s="67" t="s">
        <v>65</v>
      </c>
      <c r="F190" s="68" t="s">
        <v>66</v>
      </c>
      <c r="G190" s="69" t="s">
        <v>22</v>
      </c>
      <c r="H190" s="70">
        <v>5.22</v>
      </c>
      <c r="I190" s="71"/>
      <c r="J190" s="71">
        <f t="shared" ref="J190:J196" si="15">ROUND(I190*H190,2)</f>
        <v>0</v>
      </c>
      <c r="K190" s="68" t="s">
        <v>151</v>
      </c>
      <c r="L190" s="56"/>
      <c r="N190" s="41"/>
      <c r="O190" s="42"/>
      <c r="P190" s="43"/>
      <c r="Q190" s="44"/>
      <c r="R190" s="45"/>
      <c r="S190" s="45"/>
      <c r="T190" s="42"/>
    </row>
    <row r="191" spans="2:20" s="1" customFormat="1" ht="22.5" customHeight="1" x14ac:dyDescent="0.2">
      <c r="B191" s="14"/>
      <c r="C191" s="100">
        <v>107016</v>
      </c>
      <c r="D191" s="66" t="s">
        <v>23</v>
      </c>
      <c r="E191" s="67" t="s">
        <v>24</v>
      </c>
      <c r="F191" s="68" t="s">
        <v>64</v>
      </c>
      <c r="G191" s="69" t="s">
        <v>22</v>
      </c>
      <c r="H191" s="70">
        <v>14.352</v>
      </c>
      <c r="I191" s="71"/>
      <c r="J191" s="71">
        <f t="shared" si="15"/>
        <v>0</v>
      </c>
      <c r="K191" s="68" t="s">
        <v>151</v>
      </c>
      <c r="L191" s="56"/>
      <c r="N191" s="41"/>
      <c r="O191" s="42"/>
      <c r="P191" s="43"/>
      <c r="Q191" s="44"/>
      <c r="R191" s="45"/>
      <c r="S191" s="45"/>
      <c r="T191" s="42"/>
    </row>
    <row r="192" spans="2:20" s="1" customFormat="1" ht="22.5" customHeight="1" x14ac:dyDescent="0.2">
      <c r="B192" s="14"/>
      <c r="C192" s="100">
        <v>107017</v>
      </c>
      <c r="D192" s="66" t="s">
        <v>23</v>
      </c>
      <c r="E192" s="67" t="s">
        <v>100</v>
      </c>
      <c r="F192" s="68" t="s">
        <v>101</v>
      </c>
      <c r="G192" s="69" t="s">
        <v>18</v>
      </c>
      <c r="H192" s="70">
        <v>1.976</v>
      </c>
      <c r="I192" s="71"/>
      <c r="J192" s="71">
        <f t="shared" si="15"/>
        <v>0</v>
      </c>
      <c r="K192" s="68" t="s">
        <v>151</v>
      </c>
      <c r="L192" s="56"/>
      <c r="N192" s="41"/>
      <c r="O192" s="42"/>
      <c r="P192" s="43"/>
      <c r="Q192" s="44"/>
      <c r="R192" s="45"/>
      <c r="S192" s="45"/>
      <c r="T192" s="42"/>
    </row>
    <row r="193" spans="2:20" s="1" customFormat="1" ht="22.5" customHeight="1" x14ac:dyDescent="0.2">
      <c r="B193" s="14"/>
      <c r="C193" s="100">
        <v>107018</v>
      </c>
      <c r="D193" s="66" t="s">
        <v>23</v>
      </c>
      <c r="E193" s="67" t="s">
        <v>39</v>
      </c>
      <c r="F193" s="68" t="s">
        <v>40</v>
      </c>
      <c r="G193" s="69" t="s">
        <v>20</v>
      </c>
      <c r="H193" s="70">
        <v>184</v>
      </c>
      <c r="I193" s="71"/>
      <c r="J193" s="71">
        <f t="shared" si="15"/>
        <v>0</v>
      </c>
      <c r="K193" s="68" t="s">
        <v>151</v>
      </c>
      <c r="L193" s="56"/>
      <c r="N193" s="41"/>
      <c r="O193" s="42"/>
      <c r="P193" s="43"/>
      <c r="Q193" s="44"/>
      <c r="R193" s="45"/>
      <c r="S193" s="45"/>
      <c r="T193" s="42"/>
    </row>
    <row r="194" spans="2:20" s="1" customFormat="1" ht="22.5" customHeight="1" x14ac:dyDescent="0.2">
      <c r="B194" s="14"/>
      <c r="C194" s="100">
        <v>107019</v>
      </c>
      <c r="D194" s="66" t="s">
        <v>23</v>
      </c>
      <c r="E194" s="67" t="s">
        <v>87</v>
      </c>
      <c r="F194" s="68" t="s">
        <v>88</v>
      </c>
      <c r="G194" s="69" t="s">
        <v>20</v>
      </c>
      <c r="H194" s="70">
        <v>184</v>
      </c>
      <c r="I194" s="71"/>
      <c r="J194" s="71">
        <f t="shared" si="15"/>
        <v>0</v>
      </c>
      <c r="K194" s="68" t="s">
        <v>151</v>
      </c>
      <c r="L194" s="56"/>
      <c r="N194" s="41"/>
      <c r="O194" s="42"/>
      <c r="P194" s="43"/>
      <c r="Q194" s="44"/>
      <c r="R194" s="45"/>
      <c r="S194" s="45"/>
      <c r="T194" s="42"/>
    </row>
    <row r="195" spans="2:20" s="1" customFormat="1" ht="22.5" customHeight="1" x14ac:dyDescent="0.2">
      <c r="B195" s="14"/>
      <c r="C195" s="100">
        <v>107020</v>
      </c>
      <c r="D195" s="66" t="s">
        <v>23</v>
      </c>
      <c r="E195" s="67" t="s">
        <v>41</v>
      </c>
      <c r="F195" s="68" t="s">
        <v>153</v>
      </c>
      <c r="G195" s="69" t="s">
        <v>20</v>
      </c>
      <c r="H195" s="70">
        <v>0</v>
      </c>
      <c r="I195" s="71"/>
      <c r="J195" s="71">
        <f t="shared" si="15"/>
        <v>0</v>
      </c>
      <c r="K195" s="68" t="s">
        <v>151</v>
      </c>
      <c r="L195" s="56"/>
      <c r="N195" s="41"/>
      <c r="O195" s="42"/>
      <c r="P195" s="43"/>
      <c r="Q195" s="44"/>
      <c r="R195" s="45"/>
      <c r="S195" s="45"/>
      <c r="T195" s="42"/>
    </row>
    <row r="196" spans="2:20" s="1" customFormat="1" ht="22.5" customHeight="1" x14ac:dyDescent="0.2">
      <c r="B196" s="14"/>
      <c r="C196" s="100">
        <v>107021</v>
      </c>
      <c r="D196" s="66" t="s">
        <v>23</v>
      </c>
      <c r="E196" s="67" t="s">
        <v>89</v>
      </c>
      <c r="F196" s="68" t="s">
        <v>90</v>
      </c>
      <c r="G196" s="69" t="s">
        <v>17</v>
      </c>
      <c r="H196" s="70">
        <v>2</v>
      </c>
      <c r="I196" s="71"/>
      <c r="J196" s="71">
        <f t="shared" si="15"/>
        <v>0</v>
      </c>
      <c r="K196" s="68" t="s">
        <v>151</v>
      </c>
      <c r="L196" s="56"/>
      <c r="N196" s="41"/>
      <c r="O196" s="42"/>
      <c r="P196" s="46"/>
      <c r="Q196" s="45"/>
      <c r="R196" s="45"/>
      <c r="S196" s="45"/>
      <c r="T196" s="42"/>
    </row>
    <row r="197" spans="2:20" s="1" customFormat="1" ht="22.5" customHeight="1" x14ac:dyDescent="0.2">
      <c r="B197" s="14"/>
      <c r="L197" s="16"/>
    </row>
    <row r="198" spans="2:20" s="1" customFormat="1" ht="22.5" customHeight="1" x14ac:dyDescent="0.2">
      <c r="B198" s="14"/>
      <c r="C198" s="83" t="s">
        <v>178</v>
      </c>
      <c r="D198" s="84"/>
      <c r="E198" s="85"/>
      <c r="F198" s="85"/>
      <c r="G198" s="86"/>
      <c r="H198" s="86"/>
      <c r="I198" s="86"/>
      <c r="J198" s="87">
        <f>SUM(J199:J214)</f>
        <v>0</v>
      </c>
      <c r="L198" s="16"/>
    </row>
    <row r="199" spans="2:20" s="1" customFormat="1" ht="22.5" customHeight="1" x14ac:dyDescent="0.2">
      <c r="B199" s="14"/>
      <c r="C199" s="3"/>
      <c r="D199" s="3"/>
      <c r="E199" s="64" t="s">
        <v>83</v>
      </c>
      <c r="F199" s="4"/>
      <c r="G199" s="5"/>
      <c r="H199" s="6"/>
      <c r="I199" s="7"/>
      <c r="J199" s="7"/>
      <c r="K199" s="62"/>
      <c r="L199" s="16"/>
    </row>
    <row r="200" spans="2:20" s="1" customFormat="1" ht="22.5" customHeight="1" x14ac:dyDescent="0.2">
      <c r="B200" s="14"/>
      <c r="C200" s="99">
        <v>108001</v>
      </c>
      <c r="D200" s="3" t="s">
        <v>16</v>
      </c>
      <c r="E200" s="65" t="s">
        <v>47</v>
      </c>
      <c r="F200" s="4" t="s">
        <v>48</v>
      </c>
      <c r="G200" s="5" t="s">
        <v>17</v>
      </c>
      <c r="H200" s="6">
        <v>4.7249999999999996</v>
      </c>
      <c r="I200" s="7"/>
      <c r="J200" s="7">
        <f t="shared" ref="J200:J207" si="16">ROUND(I200*H200,2)</f>
        <v>0</v>
      </c>
      <c r="K200" s="4" t="s">
        <v>151</v>
      </c>
      <c r="L200" s="55"/>
      <c r="N200" s="41"/>
      <c r="O200" s="42"/>
      <c r="P200" s="43"/>
      <c r="Q200" s="44"/>
      <c r="R200" s="45"/>
      <c r="S200" s="45"/>
      <c r="T200" s="42"/>
    </row>
    <row r="201" spans="2:20" s="1" customFormat="1" ht="22.5" customHeight="1" x14ac:dyDescent="0.2">
      <c r="B201" s="14"/>
      <c r="C201" s="99">
        <v>108002</v>
      </c>
      <c r="D201" s="3" t="s">
        <v>16</v>
      </c>
      <c r="E201" s="65" t="s">
        <v>49</v>
      </c>
      <c r="F201" s="4" t="s">
        <v>50</v>
      </c>
      <c r="G201" s="5" t="s">
        <v>18</v>
      </c>
      <c r="H201" s="6">
        <v>0.47299999999999998</v>
      </c>
      <c r="I201" s="7"/>
      <c r="J201" s="7">
        <f t="shared" si="16"/>
        <v>0</v>
      </c>
      <c r="K201" s="4" t="s">
        <v>151</v>
      </c>
      <c r="L201" s="55"/>
      <c r="N201" s="41"/>
      <c r="O201" s="42"/>
      <c r="P201" s="43"/>
      <c r="Q201" s="44"/>
      <c r="R201" s="45"/>
      <c r="S201" s="45"/>
      <c r="T201" s="42"/>
    </row>
    <row r="202" spans="2:20" s="1" customFormat="1" ht="22.5" customHeight="1" x14ac:dyDescent="0.2">
      <c r="B202" s="14"/>
      <c r="C202" s="99">
        <v>108003</v>
      </c>
      <c r="D202" s="3" t="s">
        <v>16</v>
      </c>
      <c r="E202" s="65" t="s">
        <v>104</v>
      </c>
      <c r="F202" s="4" t="s">
        <v>43</v>
      </c>
      <c r="G202" s="5" t="s">
        <v>20</v>
      </c>
      <c r="H202" s="6">
        <v>7</v>
      </c>
      <c r="I202" s="7"/>
      <c r="J202" s="7">
        <f t="shared" si="16"/>
        <v>0</v>
      </c>
      <c r="K202" s="4" t="s">
        <v>151</v>
      </c>
      <c r="L202" s="55"/>
      <c r="N202" s="41"/>
      <c r="O202" s="42"/>
      <c r="P202" s="43"/>
      <c r="Q202" s="44"/>
      <c r="R202" s="45"/>
      <c r="S202" s="45"/>
      <c r="T202" s="42"/>
    </row>
    <row r="203" spans="2:20" s="1" customFormat="1" ht="22.5" customHeight="1" x14ac:dyDescent="0.2">
      <c r="B203" s="14"/>
      <c r="C203" s="99">
        <v>108004</v>
      </c>
      <c r="D203" s="3" t="s">
        <v>16</v>
      </c>
      <c r="E203" s="65" t="s">
        <v>93</v>
      </c>
      <c r="F203" s="4" t="s">
        <v>94</v>
      </c>
      <c r="G203" s="5" t="s">
        <v>20</v>
      </c>
      <c r="H203" s="6">
        <v>1</v>
      </c>
      <c r="I203" s="7"/>
      <c r="J203" s="7">
        <f t="shared" si="16"/>
        <v>0</v>
      </c>
      <c r="K203" s="4" t="s">
        <v>151</v>
      </c>
      <c r="L203" s="55"/>
      <c r="N203" s="41"/>
      <c r="O203" s="42"/>
      <c r="P203" s="43"/>
      <c r="Q203" s="44"/>
      <c r="R203" s="45"/>
      <c r="S203" s="45"/>
      <c r="T203" s="42"/>
    </row>
    <row r="204" spans="2:20" s="1" customFormat="1" ht="22.5" customHeight="1" x14ac:dyDescent="0.2">
      <c r="B204" s="14"/>
      <c r="C204" s="99">
        <v>108005</v>
      </c>
      <c r="D204" s="3" t="s">
        <v>16</v>
      </c>
      <c r="E204" s="65" t="s">
        <v>141</v>
      </c>
      <c r="F204" s="4" t="s">
        <v>245</v>
      </c>
      <c r="G204" s="5" t="s">
        <v>22</v>
      </c>
      <c r="H204" s="6">
        <f>H209</f>
        <v>0.85099999999999998</v>
      </c>
      <c r="I204" s="7"/>
      <c r="J204" s="7">
        <f t="shared" si="16"/>
        <v>0</v>
      </c>
      <c r="K204" s="4" t="s">
        <v>151</v>
      </c>
      <c r="L204" s="55"/>
      <c r="N204" s="41"/>
      <c r="O204" s="42"/>
      <c r="P204" s="43"/>
      <c r="Q204" s="44"/>
      <c r="R204" s="45"/>
      <c r="S204" s="45"/>
      <c r="T204" s="42"/>
    </row>
    <row r="205" spans="2:20" s="1" customFormat="1" ht="22.5" customHeight="1" x14ac:dyDescent="0.2">
      <c r="B205" s="14"/>
      <c r="C205" s="99">
        <v>108006</v>
      </c>
      <c r="D205" s="3" t="s">
        <v>16</v>
      </c>
      <c r="E205" s="65" t="s">
        <v>143</v>
      </c>
      <c r="F205" s="4" t="s">
        <v>246</v>
      </c>
      <c r="G205" s="5" t="s">
        <v>22</v>
      </c>
      <c r="H205" s="6">
        <f>H206+H210*0.1+H211</f>
        <v>1.712</v>
      </c>
      <c r="I205" s="7"/>
      <c r="J205" s="7">
        <f t="shared" si="16"/>
        <v>0</v>
      </c>
      <c r="K205" s="4" t="s">
        <v>151</v>
      </c>
      <c r="L205" s="55"/>
      <c r="N205" s="41"/>
      <c r="O205" s="42"/>
      <c r="P205" s="43"/>
      <c r="Q205" s="44"/>
      <c r="R205" s="45"/>
      <c r="S205" s="45"/>
      <c r="T205" s="42"/>
    </row>
    <row r="206" spans="2:20" s="1" customFormat="1" ht="22.5" customHeight="1" x14ac:dyDescent="0.2">
      <c r="B206" s="14"/>
      <c r="C206" s="99">
        <v>108007</v>
      </c>
      <c r="D206" s="3" t="s">
        <v>16</v>
      </c>
      <c r="E206" s="65" t="s">
        <v>60</v>
      </c>
      <c r="F206" s="4" t="s">
        <v>61</v>
      </c>
      <c r="G206" s="5" t="s">
        <v>22</v>
      </c>
      <c r="H206" s="6">
        <f>H210*0.1+H211</f>
        <v>0.85600000000000009</v>
      </c>
      <c r="I206" s="7"/>
      <c r="J206" s="7">
        <f t="shared" si="16"/>
        <v>0</v>
      </c>
      <c r="K206" s="4" t="s">
        <v>151</v>
      </c>
      <c r="L206" s="55"/>
      <c r="N206" s="41"/>
      <c r="O206" s="42"/>
      <c r="P206" s="43"/>
      <c r="Q206" s="44"/>
      <c r="R206" s="45"/>
      <c r="S206" s="45"/>
      <c r="T206" s="42"/>
    </row>
    <row r="207" spans="2:20" s="1" customFormat="1" ht="22.5" customHeight="1" x14ac:dyDescent="0.2">
      <c r="B207" s="14"/>
      <c r="C207" s="99">
        <v>108008</v>
      </c>
      <c r="D207" s="3" t="s">
        <v>16</v>
      </c>
      <c r="E207" s="65" t="s">
        <v>62</v>
      </c>
      <c r="F207" s="4" t="s">
        <v>63</v>
      </c>
      <c r="G207" s="5" t="s">
        <v>22</v>
      </c>
      <c r="H207" s="6">
        <v>0.01</v>
      </c>
      <c r="I207" s="7"/>
      <c r="J207" s="7">
        <f t="shared" si="16"/>
        <v>0</v>
      </c>
      <c r="K207" s="4" t="s">
        <v>151</v>
      </c>
      <c r="L207" s="55"/>
      <c r="N207" s="41"/>
      <c r="O207" s="42"/>
      <c r="P207" s="43"/>
      <c r="Q207" s="44"/>
      <c r="R207" s="45"/>
      <c r="S207" s="45"/>
      <c r="T207" s="42"/>
    </row>
    <row r="208" spans="2:20" s="1" customFormat="1" ht="22.5" customHeight="1" x14ac:dyDescent="0.2">
      <c r="B208" s="14"/>
      <c r="C208" s="3"/>
      <c r="D208" s="3"/>
      <c r="E208" s="64" t="s">
        <v>84</v>
      </c>
      <c r="F208" s="4"/>
      <c r="G208" s="5"/>
      <c r="H208" s="6"/>
      <c r="I208" s="7"/>
      <c r="J208" s="7"/>
      <c r="K208" s="62"/>
      <c r="L208" s="16"/>
      <c r="N208" s="41"/>
      <c r="O208" s="42"/>
      <c r="P208" s="43"/>
      <c r="Q208" s="44"/>
      <c r="R208" s="45"/>
      <c r="S208" s="45"/>
      <c r="T208" s="42"/>
    </row>
    <row r="209" spans="2:20" s="1" customFormat="1" ht="22.5" customHeight="1" x14ac:dyDescent="0.2">
      <c r="B209" s="14"/>
      <c r="C209" s="100">
        <v>108009</v>
      </c>
      <c r="D209" s="66" t="s">
        <v>23</v>
      </c>
      <c r="E209" s="67" t="s">
        <v>65</v>
      </c>
      <c r="F209" s="68" t="s">
        <v>66</v>
      </c>
      <c r="G209" s="69" t="s">
        <v>22</v>
      </c>
      <c r="H209" s="70">
        <v>0.85099999999999998</v>
      </c>
      <c r="I209" s="71"/>
      <c r="J209" s="71">
        <f t="shared" ref="J209:J214" si="17">ROUND(I209*H209,2)</f>
        <v>0</v>
      </c>
      <c r="K209" s="68" t="s">
        <v>151</v>
      </c>
      <c r="L209" s="56"/>
      <c r="N209" s="41"/>
      <c r="O209" s="42"/>
      <c r="P209" s="43"/>
      <c r="Q209" s="44"/>
      <c r="R209" s="45"/>
      <c r="S209" s="45"/>
      <c r="T209" s="42"/>
    </row>
    <row r="210" spans="2:20" s="1" customFormat="1" ht="22.5" customHeight="1" x14ac:dyDescent="0.2">
      <c r="B210" s="14"/>
      <c r="C210" s="100">
        <v>108010</v>
      </c>
      <c r="D210" s="66" t="s">
        <v>23</v>
      </c>
      <c r="E210" s="67" t="s">
        <v>67</v>
      </c>
      <c r="F210" s="68" t="s">
        <v>152</v>
      </c>
      <c r="G210" s="69" t="s">
        <v>20</v>
      </c>
      <c r="H210" s="70">
        <v>7</v>
      </c>
      <c r="I210" s="71"/>
      <c r="J210" s="71">
        <f t="shared" si="17"/>
        <v>0</v>
      </c>
      <c r="K210" s="68" t="s">
        <v>151</v>
      </c>
      <c r="L210" s="56"/>
      <c r="N210" s="41"/>
      <c r="O210" s="42"/>
      <c r="P210" s="43"/>
      <c r="Q210" s="44"/>
      <c r="R210" s="45"/>
      <c r="S210" s="45"/>
      <c r="T210" s="42"/>
    </row>
    <row r="211" spans="2:20" s="1" customFormat="1" ht="22.5" customHeight="1" x14ac:dyDescent="0.2">
      <c r="B211" s="14"/>
      <c r="C211" s="100">
        <v>108011</v>
      </c>
      <c r="D211" s="66" t="s">
        <v>23</v>
      </c>
      <c r="E211" s="67" t="s">
        <v>100</v>
      </c>
      <c r="F211" s="68" t="s">
        <v>101</v>
      </c>
      <c r="G211" s="69" t="s">
        <v>18</v>
      </c>
      <c r="H211" s="70">
        <v>0.156</v>
      </c>
      <c r="I211" s="71"/>
      <c r="J211" s="71">
        <f t="shared" si="17"/>
        <v>0</v>
      </c>
      <c r="K211" s="68" t="s">
        <v>151</v>
      </c>
      <c r="L211" s="56"/>
      <c r="N211" s="41"/>
      <c r="O211" s="42"/>
      <c r="P211" s="43"/>
      <c r="Q211" s="44"/>
      <c r="R211" s="45"/>
      <c r="S211" s="45"/>
      <c r="T211" s="42"/>
    </row>
    <row r="212" spans="2:20" s="1" customFormat="1" ht="22.5" customHeight="1" x14ac:dyDescent="0.2">
      <c r="B212" s="14"/>
      <c r="C212" s="100">
        <v>108012</v>
      </c>
      <c r="D212" s="66" t="s">
        <v>23</v>
      </c>
      <c r="E212" s="67" t="s">
        <v>39</v>
      </c>
      <c r="F212" s="68" t="s">
        <v>40</v>
      </c>
      <c r="G212" s="69" t="s">
        <v>20</v>
      </c>
      <c r="H212" s="70">
        <v>64</v>
      </c>
      <c r="I212" s="71"/>
      <c r="J212" s="71">
        <f t="shared" si="17"/>
        <v>0</v>
      </c>
      <c r="K212" s="68" t="s">
        <v>151</v>
      </c>
      <c r="L212" s="56"/>
      <c r="N212" s="41"/>
      <c r="O212" s="42"/>
      <c r="P212" s="43"/>
      <c r="Q212" s="44"/>
      <c r="R212" s="45"/>
      <c r="S212" s="45"/>
      <c r="T212" s="42"/>
    </row>
    <row r="213" spans="2:20" s="1" customFormat="1" ht="22.5" customHeight="1" x14ac:dyDescent="0.2">
      <c r="B213" s="14"/>
      <c r="C213" s="100">
        <v>108013</v>
      </c>
      <c r="D213" s="66" t="s">
        <v>23</v>
      </c>
      <c r="E213" s="67" t="s">
        <v>37</v>
      </c>
      <c r="F213" s="68" t="s">
        <v>38</v>
      </c>
      <c r="G213" s="69" t="s">
        <v>20</v>
      </c>
      <c r="H213" s="70">
        <v>64</v>
      </c>
      <c r="I213" s="71"/>
      <c r="J213" s="71">
        <f t="shared" si="17"/>
        <v>0</v>
      </c>
      <c r="K213" s="68" t="s">
        <v>151</v>
      </c>
      <c r="L213" s="56"/>
      <c r="N213" s="41"/>
      <c r="O213" s="42"/>
      <c r="P213" s="43"/>
      <c r="Q213" s="44"/>
      <c r="R213" s="45"/>
      <c r="S213" s="45"/>
      <c r="T213" s="42"/>
    </row>
    <row r="214" spans="2:20" s="1" customFormat="1" ht="22.5" customHeight="1" x14ac:dyDescent="0.2">
      <c r="B214" s="14"/>
      <c r="C214" s="100">
        <v>108014</v>
      </c>
      <c r="D214" s="66" t="s">
        <v>23</v>
      </c>
      <c r="E214" s="67" t="s">
        <v>41</v>
      </c>
      <c r="F214" s="68" t="s">
        <v>153</v>
      </c>
      <c r="G214" s="69" t="s">
        <v>20</v>
      </c>
      <c r="H214" s="70">
        <v>16</v>
      </c>
      <c r="I214" s="71"/>
      <c r="J214" s="71">
        <f t="shared" si="17"/>
        <v>0</v>
      </c>
      <c r="K214" s="68" t="s">
        <v>151</v>
      </c>
      <c r="L214" s="56"/>
    </row>
    <row r="215" spans="2:20" s="1" customFormat="1" ht="22.5" customHeight="1" x14ac:dyDescent="0.2">
      <c r="B215" s="14"/>
      <c r="L215" s="16"/>
    </row>
    <row r="216" spans="2:20" s="1" customFormat="1" ht="22.5" customHeight="1" x14ac:dyDescent="0.2">
      <c r="B216" s="14"/>
      <c r="L216" s="16"/>
    </row>
    <row r="217" spans="2:20" s="1" customFormat="1" ht="22.5" customHeight="1" x14ac:dyDescent="0.2">
      <c r="B217" s="14"/>
      <c r="C217" s="83" t="s">
        <v>179</v>
      </c>
      <c r="D217" s="84"/>
      <c r="E217" s="85"/>
      <c r="F217" s="85"/>
      <c r="G217" s="86"/>
      <c r="H217" s="86"/>
      <c r="I217" s="86"/>
      <c r="J217" s="87">
        <f>SUM(J218:J245)</f>
        <v>0</v>
      </c>
      <c r="L217" s="16"/>
    </row>
    <row r="218" spans="2:20" s="1" customFormat="1" ht="22.5" customHeight="1" x14ac:dyDescent="0.2">
      <c r="B218" s="14"/>
      <c r="C218" s="3"/>
      <c r="D218" s="3"/>
      <c r="E218" s="64" t="s">
        <v>83</v>
      </c>
      <c r="F218" s="4"/>
      <c r="G218" s="5"/>
      <c r="H218" s="6"/>
      <c r="I218" s="7"/>
      <c r="J218" s="7"/>
      <c r="K218" s="62"/>
      <c r="L218" s="16"/>
    </row>
    <row r="219" spans="2:20" s="1" customFormat="1" ht="22.5" customHeight="1" x14ac:dyDescent="0.2">
      <c r="B219" s="14"/>
      <c r="C219" s="99">
        <v>109001</v>
      </c>
      <c r="D219" s="3" t="s">
        <v>16</v>
      </c>
      <c r="E219" s="65" t="s">
        <v>47</v>
      </c>
      <c r="F219" s="4" t="s">
        <v>48</v>
      </c>
      <c r="G219" s="5" t="s">
        <v>17</v>
      </c>
      <c r="H219" s="6">
        <v>510</v>
      </c>
      <c r="I219" s="7"/>
      <c r="J219" s="7">
        <f t="shared" ref="J219:J231" si="18">ROUND(I219*H219,2)</f>
        <v>0</v>
      </c>
      <c r="K219" s="4" t="s">
        <v>151</v>
      </c>
      <c r="L219" s="55"/>
      <c r="N219" s="41"/>
      <c r="O219" s="42"/>
      <c r="P219" s="43"/>
      <c r="Q219" s="44"/>
      <c r="R219" s="45"/>
      <c r="S219" s="45"/>
      <c r="T219" s="42"/>
    </row>
    <row r="220" spans="2:20" s="1" customFormat="1" ht="22.5" customHeight="1" x14ac:dyDescent="0.2">
      <c r="B220" s="14"/>
      <c r="C220" s="99">
        <v>109002</v>
      </c>
      <c r="D220" s="3" t="s">
        <v>16</v>
      </c>
      <c r="E220" s="65" t="s">
        <v>49</v>
      </c>
      <c r="F220" s="4" t="s">
        <v>50</v>
      </c>
      <c r="G220" s="5" t="s">
        <v>18</v>
      </c>
      <c r="H220" s="6">
        <v>51</v>
      </c>
      <c r="I220" s="7"/>
      <c r="J220" s="7">
        <f t="shared" si="18"/>
        <v>0</v>
      </c>
      <c r="K220" s="4" t="s">
        <v>151</v>
      </c>
      <c r="L220" s="55"/>
      <c r="N220" s="41"/>
      <c r="O220" s="42"/>
      <c r="P220" s="43"/>
      <c r="Q220" s="44"/>
      <c r="R220" s="45"/>
      <c r="S220" s="45"/>
      <c r="T220" s="42"/>
    </row>
    <row r="221" spans="2:20" s="1" customFormat="1" ht="22.5" customHeight="1" x14ac:dyDescent="0.2">
      <c r="B221" s="14"/>
      <c r="C221" s="99">
        <v>109003</v>
      </c>
      <c r="D221" s="3" t="s">
        <v>16</v>
      </c>
      <c r="E221" s="65" t="s">
        <v>105</v>
      </c>
      <c r="F221" s="4" t="s">
        <v>106</v>
      </c>
      <c r="G221" s="5" t="s">
        <v>18</v>
      </c>
      <c r="H221" s="6">
        <v>75</v>
      </c>
      <c r="I221" s="7"/>
      <c r="J221" s="7">
        <f t="shared" si="18"/>
        <v>0</v>
      </c>
      <c r="K221" s="4" t="s">
        <v>151</v>
      </c>
      <c r="L221" s="55"/>
      <c r="N221" s="41"/>
      <c r="O221" s="42"/>
      <c r="P221" s="43"/>
      <c r="Q221" s="44"/>
      <c r="R221" s="45"/>
      <c r="S221" s="45"/>
      <c r="T221" s="42"/>
    </row>
    <row r="222" spans="2:20" s="1" customFormat="1" ht="22.5" customHeight="1" x14ac:dyDescent="0.2">
      <c r="B222" s="14"/>
      <c r="C222" s="99">
        <v>109004</v>
      </c>
      <c r="D222" s="3" t="s">
        <v>16</v>
      </c>
      <c r="E222" s="65" t="s">
        <v>102</v>
      </c>
      <c r="F222" s="4" t="s">
        <v>103</v>
      </c>
      <c r="G222" s="5" t="s">
        <v>20</v>
      </c>
      <c r="H222" s="6">
        <v>8</v>
      </c>
      <c r="I222" s="7"/>
      <c r="J222" s="7">
        <f t="shared" si="18"/>
        <v>0</v>
      </c>
      <c r="K222" s="4" t="s">
        <v>151</v>
      </c>
      <c r="L222" s="55"/>
      <c r="N222" s="41"/>
      <c r="O222" s="42"/>
      <c r="P222" s="43"/>
      <c r="Q222" s="44"/>
      <c r="R222" s="45"/>
      <c r="S222" s="45"/>
      <c r="T222" s="42"/>
    </row>
    <row r="223" spans="2:20" s="1" customFormat="1" ht="22.5" customHeight="1" x14ac:dyDescent="0.2">
      <c r="B223" s="14"/>
      <c r="C223" s="99">
        <v>109005</v>
      </c>
      <c r="D223" s="3" t="s">
        <v>16</v>
      </c>
      <c r="E223" s="65" t="s">
        <v>51</v>
      </c>
      <c r="F223" s="4" t="s">
        <v>52</v>
      </c>
      <c r="G223" s="5" t="s">
        <v>20</v>
      </c>
      <c r="H223" s="6">
        <v>28</v>
      </c>
      <c r="I223" s="7"/>
      <c r="J223" s="7">
        <f t="shared" si="18"/>
        <v>0</v>
      </c>
      <c r="K223" s="4" t="s">
        <v>151</v>
      </c>
      <c r="L223" s="55"/>
      <c r="N223" s="41"/>
      <c r="O223" s="42"/>
      <c r="P223" s="43"/>
      <c r="Q223" s="44"/>
      <c r="R223" s="45"/>
      <c r="S223" s="45"/>
      <c r="T223" s="42"/>
    </row>
    <row r="224" spans="2:20" s="1" customFormat="1" ht="22.5" customHeight="1" x14ac:dyDescent="0.2">
      <c r="B224" s="14"/>
      <c r="C224" s="99">
        <v>109006</v>
      </c>
      <c r="D224" s="3" t="s">
        <v>16</v>
      </c>
      <c r="E224" s="65" t="s">
        <v>53</v>
      </c>
      <c r="F224" s="4" t="s">
        <v>54</v>
      </c>
      <c r="G224" s="5" t="s">
        <v>20</v>
      </c>
      <c r="H224" s="6">
        <v>28</v>
      </c>
      <c r="I224" s="7"/>
      <c r="J224" s="7">
        <f t="shared" si="18"/>
        <v>0</v>
      </c>
      <c r="K224" s="4" t="s">
        <v>151</v>
      </c>
      <c r="L224" s="55"/>
      <c r="N224" s="41"/>
      <c r="O224" s="42"/>
      <c r="P224" s="43"/>
      <c r="Q224" s="44"/>
      <c r="R224" s="45"/>
      <c r="S224" s="45"/>
      <c r="T224" s="42"/>
    </row>
    <row r="225" spans="2:20" s="1" customFormat="1" ht="22.5" customHeight="1" x14ac:dyDescent="0.2">
      <c r="B225" s="14"/>
      <c r="C225" s="99">
        <v>109007</v>
      </c>
      <c r="D225" s="3" t="s">
        <v>16</v>
      </c>
      <c r="E225" s="65" t="s">
        <v>155</v>
      </c>
      <c r="F225" s="4" t="s">
        <v>156</v>
      </c>
      <c r="G225" s="5" t="s">
        <v>157</v>
      </c>
      <c r="H225" s="6">
        <f>5632/2</f>
        <v>2816</v>
      </c>
      <c r="I225" s="7"/>
      <c r="J225" s="7">
        <f t="shared" si="18"/>
        <v>0</v>
      </c>
      <c r="K225" s="4" t="s">
        <v>151</v>
      </c>
      <c r="L225" s="55"/>
      <c r="N225" s="41"/>
      <c r="O225" s="42"/>
      <c r="P225" s="43"/>
      <c r="Q225" s="44"/>
      <c r="R225" s="45"/>
      <c r="S225" s="45"/>
      <c r="T225" s="42"/>
    </row>
    <row r="226" spans="2:20" s="1" customFormat="1" ht="22.5" customHeight="1" x14ac:dyDescent="0.2">
      <c r="B226" s="14"/>
      <c r="C226" s="99">
        <v>109008</v>
      </c>
      <c r="D226" s="3" t="s">
        <v>16</v>
      </c>
      <c r="E226" s="65" t="s">
        <v>55</v>
      </c>
      <c r="F226" s="4" t="s">
        <v>56</v>
      </c>
      <c r="G226" s="5" t="s">
        <v>19</v>
      </c>
      <c r="H226" s="6">
        <v>0.01</v>
      </c>
      <c r="I226" s="7"/>
      <c r="J226" s="7">
        <f t="shared" si="18"/>
        <v>0</v>
      </c>
      <c r="K226" s="4" t="s">
        <v>151</v>
      </c>
      <c r="L226" s="55"/>
      <c r="N226" s="41"/>
      <c r="O226" s="42"/>
      <c r="P226" s="43"/>
      <c r="Q226" s="44"/>
      <c r="R226" s="45"/>
      <c r="S226" s="45"/>
      <c r="T226" s="42"/>
    </row>
    <row r="227" spans="2:20" s="1" customFormat="1" ht="22.5" customHeight="1" x14ac:dyDescent="0.2">
      <c r="B227" s="14"/>
      <c r="C227" s="99">
        <v>109009</v>
      </c>
      <c r="D227" s="3" t="s">
        <v>16</v>
      </c>
      <c r="E227" s="65" t="s">
        <v>21</v>
      </c>
      <c r="F227" s="4" t="s">
        <v>57</v>
      </c>
      <c r="G227" s="5" t="s">
        <v>19</v>
      </c>
      <c r="H227" s="6">
        <v>0.5</v>
      </c>
      <c r="I227" s="7"/>
      <c r="J227" s="7">
        <f t="shared" si="18"/>
        <v>0</v>
      </c>
      <c r="K227" s="4" t="s">
        <v>151</v>
      </c>
      <c r="L227" s="55"/>
      <c r="N227" s="41"/>
      <c r="O227" s="42"/>
      <c r="P227" s="43"/>
      <c r="Q227" s="44"/>
      <c r="R227" s="45"/>
      <c r="S227" s="45"/>
      <c r="T227" s="42"/>
    </row>
    <row r="228" spans="2:20" s="1" customFormat="1" ht="22.5" customHeight="1" x14ac:dyDescent="0.2">
      <c r="B228" s="14"/>
      <c r="C228" s="99">
        <v>109010</v>
      </c>
      <c r="D228" s="3" t="s">
        <v>16</v>
      </c>
      <c r="E228" s="65" t="s">
        <v>141</v>
      </c>
      <c r="F228" s="4" t="s">
        <v>245</v>
      </c>
      <c r="G228" s="5" t="s">
        <v>22</v>
      </c>
      <c r="H228" s="6">
        <f>H233+H234</f>
        <v>219.3</v>
      </c>
      <c r="I228" s="7"/>
      <c r="J228" s="7">
        <f t="shared" si="18"/>
        <v>0</v>
      </c>
      <c r="K228" s="4" t="s">
        <v>151</v>
      </c>
      <c r="L228" s="55"/>
      <c r="N228" s="41"/>
      <c r="O228" s="42"/>
      <c r="P228" s="43"/>
      <c r="Q228" s="44"/>
      <c r="R228" s="45"/>
      <c r="S228" s="45"/>
      <c r="T228" s="42"/>
    </row>
    <row r="229" spans="2:20" s="1" customFormat="1" ht="22.5" customHeight="1" x14ac:dyDescent="0.2">
      <c r="B229" s="14"/>
      <c r="C229" s="99">
        <v>109011</v>
      </c>
      <c r="D229" s="3" t="s">
        <v>16</v>
      </c>
      <c r="E229" s="65" t="s">
        <v>143</v>
      </c>
      <c r="F229" s="4" t="s">
        <v>246</v>
      </c>
      <c r="G229" s="5" t="s">
        <v>22</v>
      </c>
      <c r="H229" s="6">
        <f>H230+H235*0.1+H236*0.3</f>
        <v>12.8</v>
      </c>
      <c r="I229" s="7"/>
      <c r="J229" s="7">
        <f t="shared" si="18"/>
        <v>0</v>
      </c>
      <c r="K229" s="4" t="s">
        <v>151</v>
      </c>
      <c r="L229" s="55"/>
      <c r="N229" s="41"/>
      <c r="O229" s="42"/>
      <c r="P229" s="43"/>
      <c r="Q229" s="44"/>
      <c r="R229" s="45"/>
      <c r="S229" s="45"/>
      <c r="T229" s="42"/>
    </row>
    <row r="230" spans="2:20" s="1" customFormat="1" ht="22.5" customHeight="1" x14ac:dyDescent="0.2">
      <c r="B230" s="14"/>
      <c r="C230" s="99">
        <v>109012</v>
      </c>
      <c r="D230" s="3" t="s">
        <v>16</v>
      </c>
      <c r="E230" s="65" t="s">
        <v>60</v>
      </c>
      <c r="F230" s="4" t="s">
        <v>61</v>
      </c>
      <c r="G230" s="5" t="s">
        <v>22</v>
      </c>
      <c r="H230" s="6">
        <f>(H235+H236)*0.1</f>
        <v>3.6</v>
      </c>
      <c r="I230" s="7"/>
      <c r="J230" s="7">
        <f t="shared" si="18"/>
        <v>0</v>
      </c>
      <c r="K230" s="4" t="s">
        <v>151</v>
      </c>
      <c r="L230" s="55"/>
      <c r="N230" s="41"/>
      <c r="O230" s="42"/>
      <c r="P230" s="43"/>
      <c r="Q230" s="44"/>
      <c r="R230" s="45"/>
      <c r="S230" s="45"/>
      <c r="T230" s="42"/>
    </row>
    <row r="231" spans="2:20" s="1" customFormat="1" ht="22.5" customHeight="1" x14ac:dyDescent="0.2">
      <c r="B231" s="14"/>
      <c r="C231" s="99">
        <v>109013</v>
      </c>
      <c r="D231" s="3" t="s">
        <v>16</v>
      </c>
      <c r="E231" s="65" t="s">
        <v>62</v>
      </c>
      <c r="F231" s="4" t="s">
        <v>63</v>
      </c>
      <c r="G231" s="5" t="s">
        <v>22</v>
      </c>
      <c r="H231" s="6">
        <v>0.01</v>
      </c>
      <c r="I231" s="7"/>
      <c r="J231" s="7">
        <f t="shared" si="18"/>
        <v>0</v>
      </c>
      <c r="K231" s="4" t="s">
        <v>151</v>
      </c>
      <c r="L231" s="55"/>
      <c r="N231" s="41"/>
      <c r="O231" s="42"/>
      <c r="P231" s="43"/>
      <c r="Q231" s="44"/>
      <c r="R231" s="45"/>
      <c r="S231" s="45"/>
      <c r="T231" s="42"/>
    </row>
    <row r="232" spans="2:20" s="1" customFormat="1" ht="22.5" customHeight="1" x14ac:dyDescent="0.2">
      <c r="B232" s="14"/>
      <c r="C232" s="3"/>
      <c r="D232" s="3"/>
      <c r="E232" s="64" t="s">
        <v>84</v>
      </c>
      <c r="F232" s="4"/>
      <c r="G232" s="5"/>
      <c r="H232" s="6"/>
      <c r="I232" s="7"/>
      <c r="J232" s="7"/>
      <c r="K232" s="62"/>
      <c r="L232" s="16"/>
      <c r="N232" s="41"/>
      <c r="O232" s="42"/>
      <c r="P232" s="43"/>
      <c r="Q232" s="44"/>
      <c r="R232" s="45"/>
      <c r="S232" s="45"/>
      <c r="T232" s="42"/>
    </row>
    <row r="233" spans="2:20" s="1" customFormat="1" ht="22.5" customHeight="1" x14ac:dyDescent="0.2">
      <c r="B233" s="14"/>
      <c r="C233" s="100">
        <v>109014</v>
      </c>
      <c r="D233" s="66" t="s">
        <v>23</v>
      </c>
      <c r="E233" s="67" t="s">
        <v>24</v>
      </c>
      <c r="F233" s="68" t="s">
        <v>64</v>
      </c>
      <c r="G233" s="69" t="s">
        <v>22</v>
      </c>
      <c r="H233" s="70">
        <v>127.5</v>
      </c>
      <c r="I233" s="71"/>
      <c r="J233" s="71">
        <f t="shared" ref="J233:J244" si="19">ROUND(I233*H233,2)</f>
        <v>0</v>
      </c>
      <c r="K233" s="68" t="s">
        <v>151</v>
      </c>
      <c r="L233" s="56"/>
      <c r="N233" s="41"/>
      <c r="O233" s="42"/>
      <c r="P233" s="43"/>
      <c r="Q233" s="44"/>
      <c r="R233" s="45"/>
      <c r="S233" s="45"/>
      <c r="T233" s="42"/>
    </row>
    <row r="234" spans="2:20" s="1" customFormat="1" ht="22.5" customHeight="1" x14ac:dyDescent="0.2">
      <c r="B234" s="14"/>
      <c r="C234" s="100">
        <v>109015</v>
      </c>
      <c r="D234" s="66" t="s">
        <v>23</v>
      </c>
      <c r="E234" s="67" t="s">
        <v>65</v>
      </c>
      <c r="F234" s="68" t="s">
        <v>66</v>
      </c>
      <c r="G234" s="69" t="s">
        <v>22</v>
      </c>
      <c r="H234" s="70">
        <v>91.8</v>
      </c>
      <c r="I234" s="71"/>
      <c r="J234" s="71">
        <f t="shared" si="19"/>
        <v>0</v>
      </c>
      <c r="K234" s="68" t="s">
        <v>151</v>
      </c>
      <c r="L234" s="56"/>
      <c r="N234" s="41"/>
      <c r="O234" s="42"/>
      <c r="P234" s="43"/>
      <c r="Q234" s="44"/>
      <c r="R234" s="45"/>
      <c r="S234" s="45"/>
      <c r="T234" s="42"/>
    </row>
    <row r="235" spans="2:20" s="1" customFormat="1" ht="22.5" customHeight="1" x14ac:dyDescent="0.2">
      <c r="B235" s="14"/>
      <c r="C235" s="100">
        <v>109016</v>
      </c>
      <c r="D235" s="66" t="s">
        <v>23</v>
      </c>
      <c r="E235" s="67" t="s">
        <v>67</v>
      </c>
      <c r="F235" s="68" t="s">
        <v>152</v>
      </c>
      <c r="G235" s="69" t="s">
        <v>20</v>
      </c>
      <c r="H235" s="70">
        <v>8</v>
      </c>
      <c r="I235" s="71"/>
      <c r="J235" s="71">
        <f t="shared" si="19"/>
        <v>0</v>
      </c>
      <c r="K235" s="68" t="s">
        <v>151</v>
      </c>
      <c r="L235" s="56"/>
      <c r="N235" s="41"/>
      <c r="O235" s="42"/>
      <c r="P235" s="43"/>
      <c r="Q235" s="44"/>
      <c r="R235" s="45"/>
      <c r="S235" s="45"/>
      <c r="T235" s="42"/>
    </row>
    <row r="236" spans="2:20" s="1" customFormat="1" ht="22.5" customHeight="1" x14ac:dyDescent="0.2">
      <c r="B236" s="14"/>
      <c r="C236" s="100">
        <v>109017</v>
      </c>
      <c r="D236" s="66" t="s">
        <v>23</v>
      </c>
      <c r="E236" s="67" t="s">
        <v>35</v>
      </c>
      <c r="F236" s="68" t="s">
        <v>68</v>
      </c>
      <c r="G236" s="69" t="s">
        <v>20</v>
      </c>
      <c r="H236" s="70">
        <v>28</v>
      </c>
      <c r="I236" s="71"/>
      <c r="J236" s="71">
        <f t="shared" si="19"/>
        <v>0</v>
      </c>
      <c r="K236" s="68" t="s">
        <v>151</v>
      </c>
      <c r="L236" s="56"/>
      <c r="N236" s="41"/>
      <c r="O236" s="42"/>
      <c r="P236" s="43"/>
      <c r="Q236" s="44"/>
      <c r="R236" s="45"/>
      <c r="S236" s="45"/>
      <c r="T236" s="42"/>
    </row>
    <row r="237" spans="2:20" s="1" customFormat="1" ht="22.5" customHeight="1" x14ac:dyDescent="0.2">
      <c r="B237" s="14"/>
      <c r="C237" s="100">
        <v>109018</v>
      </c>
      <c r="D237" s="66" t="s">
        <v>23</v>
      </c>
      <c r="E237" s="67" t="s">
        <v>77</v>
      </c>
      <c r="F237" s="68" t="s">
        <v>78</v>
      </c>
      <c r="G237" s="69" t="s">
        <v>20</v>
      </c>
      <c r="H237" s="70">
        <v>2816</v>
      </c>
      <c r="I237" s="71"/>
      <c r="J237" s="71">
        <f t="shared" si="19"/>
        <v>0</v>
      </c>
      <c r="K237" s="68" t="s">
        <v>151</v>
      </c>
      <c r="L237" s="56"/>
      <c r="N237" s="41"/>
      <c r="O237" s="42"/>
      <c r="P237" s="43"/>
      <c r="Q237" s="44"/>
      <c r="R237" s="45"/>
      <c r="S237" s="45"/>
      <c r="T237" s="42"/>
    </row>
    <row r="238" spans="2:20" s="1" customFormat="1" ht="22.5" customHeight="1" x14ac:dyDescent="0.2">
      <c r="B238" s="14"/>
      <c r="C238" s="100">
        <v>109019</v>
      </c>
      <c r="D238" s="66" t="s">
        <v>23</v>
      </c>
      <c r="E238" s="67" t="s">
        <v>39</v>
      </c>
      <c r="F238" s="68" t="s">
        <v>40</v>
      </c>
      <c r="G238" s="69" t="s">
        <v>20</v>
      </c>
      <c r="H238" s="70">
        <v>8512</v>
      </c>
      <c r="I238" s="71"/>
      <c r="J238" s="71">
        <f t="shared" si="19"/>
        <v>0</v>
      </c>
      <c r="K238" s="68" t="s">
        <v>151</v>
      </c>
      <c r="L238" s="56"/>
      <c r="N238" s="41"/>
      <c r="O238" s="42"/>
      <c r="P238" s="43"/>
      <c r="Q238" s="44"/>
      <c r="R238" s="45"/>
      <c r="S238" s="45"/>
      <c r="T238" s="42"/>
    </row>
    <row r="239" spans="2:20" s="1" customFormat="1" ht="22.5" customHeight="1" x14ac:dyDescent="0.2">
      <c r="B239" s="14"/>
      <c r="C239" s="100">
        <v>109020</v>
      </c>
      <c r="D239" s="66" t="s">
        <v>23</v>
      </c>
      <c r="E239" s="67" t="s">
        <v>42</v>
      </c>
      <c r="F239" s="68" t="s">
        <v>76</v>
      </c>
      <c r="G239" s="69" t="s">
        <v>20</v>
      </c>
      <c r="H239" s="70">
        <v>2816</v>
      </c>
      <c r="I239" s="71"/>
      <c r="J239" s="71">
        <f t="shared" si="19"/>
        <v>0</v>
      </c>
      <c r="K239" s="68" t="s">
        <v>151</v>
      </c>
      <c r="L239" s="56"/>
      <c r="N239" s="41"/>
      <c r="O239" s="42"/>
      <c r="P239" s="43"/>
      <c r="Q239" s="44"/>
      <c r="R239" s="45"/>
      <c r="S239" s="45"/>
      <c r="T239" s="42"/>
    </row>
    <row r="240" spans="2:20" s="1" customFormat="1" ht="22.5" customHeight="1" x14ac:dyDescent="0.2">
      <c r="B240" s="14"/>
      <c r="C240" s="100">
        <v>109021</v>
      </c>
      <c r="D240" s="66" t="s">
        <v>23</v>
      </c>
      <c r="E240" s="67" t="s">
        <v>37</v>
      </c>
      <c r="F240" s="68" t="s">
        <v>38</v>
      </c>
      <c r="G240" s="69" t="s">
        <v>20</v>
      </c>
      <c r="H240" s="70">
        <v>5632</v>
      </c>
      <c r="I240" s="71"/>
      <c r="J240" s="71">
        <f t="shared" si="19"/>
        <v>0</v>
      </c>
      <c r="K240" s="68" t="s">
        <v>151</v>
      </c>
      <c r="L240" s="56"/>
      <c r="N240" s="41"/>
      <c r="O240" s="42"/>
      <c r="P240" s="43"/>
      <c r="Q240" s="44"/>
      <c r="R240" s="45"/>
      <c r="S240" s="45"/>
      <c r="T240" s="42"/>
    </row>
    <row r="241" spans="2:20" s="1" customFormat="1" ht="22.5" customHeight="1" x14ac:dyDescent="0.2">
      <c r="B241" s="14"/>
      <c r="C241" s="100">
        <v>109022</v>
      </c>
      <c r="D241" s="66" t="s">
        <v>23</v>
      </c>
      <c r="E241" s="67" t="s">
        <v>74</v>
      </c>
      <c r="F241" s="68" t="s">
        <v>75</v>
      </c>
      <c r="G241" s="69" t="s">
        <v>20</v>
      </c>
      <c r="H241" s="70">
        <v>2816</v>
      </c>
      <c r="I241" s="71"/>
      <c r="J241" s="71">
        <f t="shared" si="19"/>
        <v>0</v>
      </c>
      <c r="K241" s="68" t="s">
        <v>151</v>
      </c>
      <c r="L241" s="56"/>
      <c r="N241" s="41"/>
      <c r="O241" s="42"/>
      <c r="P241" s="43"/>
      <c r="Q241" s="44"/>
      <c r="R241" s="45"/>
      <c r="S241" s="45"/>
      <c r="T241" s="42"/>
    </row>
    <row r="242" spans="2:20" s="1" customFormat="1" ht="22.5" customHeight="1" x14ac:dyDescent="0.2">
      <c r="B242" s="14"/>
      <c r="C242" s="100">
        <v>109023</v>
      </c>
      <c r="D242" s="66" t="s">
        <v>23</v>
      </c>
      <c r="E242" s="67" t="s">
        <v>25</v>
      </c>
      <c r="F242" s="68" t="s">
        <v>26</v>
      </c>
      <c r="G242" s="69" t="s">
        <v>20</v>
      </c>
      <c r="H242" s="70">
        <v>1424</v>
      </c>
      <c r="I242" s="71"/>
      <c r="J242" s="71">
        <f t="shared" si="19"/>
        <v>0</v>
      </c>
      <c r="K242" s="68" t="s">
        <v>151</v>
      </c>
      <c r="L242" s="56"/>
      <c r="N242" s="41"/>
      <c r="O242" s="42"/>
      <c r="P242" s="43"/>
      <c r="Q242" s="44"/>
      <c r="R242" s="45"/>
      <c r="S242" s="45"/>
      <c r="T242" s="42"/>
    </row>
    <row r="243" spans="2:20" s="1" customFormat="1" ht="22.5" customHeight="1" x14ac:dyDescent="0.2">
      <c r="B243" s="14"/>
      <c r="C243" s="100">
        <v>109024</v>
      </c>
      <c r="D243" s="66" t="s">
        <v>23</v>
      </c>
      <c r="E243" s="67" t="s">
        <v>71</v>
      </c>
      <c r="F243" s="68" t="s">
        <v>153</v>
      </c>
      <c r="G243" s="69" t="s">
        <v>20</v>
      </c>
      <c r="H243" s="70">
        <v>1424</v>
      </c>
      <c r="I243" s="71"/>
      <c r="J243" s="71">
        <f t="shared" si="19"/>
        <v>0</v>
      </c>
      <c r="K243" s="68" t="s">
        <v>151</v>
      </c>
      <c r="L243" s="56"/>
      <c r="N243" s="41"/>
      <c r="O243" s="42"/>
      <c r="P243" s="43"/>
      <c r="Q243" s="44"/>
      <c r="R243" s="45"/>
      <c r="S243" s="45"/>
      <c r="T243" s="42"/>
    </row>
    <row r="244" spans="2:20" s="1" customFormat="1" ht="22.5" customHeight="1" x14ac:dyDescent="0.2">
      <c r="B244" s="14"/>
      <c r="C244" s="100">
        <v>109025</v>
      </c>
      <c r="D244" s="66" t="s">
        <v>23</v>
      </c>
      <c r="E244" s="67" t="s">
        <v>72</v>
      </c>
      <c r="F244" s="68" t="s">
        <v>73</v>
      </c>
      <c r="G244" s="69" t="s">
        <v>20</v>
      </c>
      <c r="H244" s="70">
        <v>5632</v>
      </c>
      <c r="I244" s="71"/>
      <c r="J244" s="71">
        <f t="shared" si="19"/>
        <v>0</v>
      </c>
      <c r="K244" s="68" t="s">
        <v>151</v>
      </c>
      <c r="L244" s="56"/>
      <c r="N244" s="41"/>
      <c r="O244" s="42"/>
      <c r="P244" s="46"/>
      <c r="Q244" s="45"/>
      <c r="R244" s="45"/>
      <c r="S244" s="45"/>
      <c r="T244" s="42"/>
    </row>
    <row r="245" spans="2:20" s="1" customFormat="1" ht="22.5" customHeight="1" x14ac:dyDescent="0.2">
      <c r="B245" s="14"/>
      <c r="L245" s="16"/>
    </row>
    <row r="246" spans="2:20" s="1" customFormat="1" ht="22.5" customHeight="1" x14ac:dyDescent="0.2">
      <c r="B246" s="14"/>
      <c r="C246" s="83" t="s">
        <v>180</v>
      </c>
      <c r="D246" s="84"/>
      <c r="E246" s="85"/>
      <c r="F246" s="85"/>
      <c r="G246" s="86"/>
      <c r="H246" s="86"/>
      <c r="I246" s="86"/>
      <c r="J246" s="87">
        <f>SUM(J247:J263)</f>
        <v>0</v>
      </c>
      <c r="L246" s="16"/>
    </row>
    <row r="247" spans="2:20" s="1" customFormat="1" ht="22.5" customHeight="1" x14ac:dyDescent="0.2">
      <c r="B247" s="14"/>
      <c r="C247" s="3"/>
      <c r="D247" s="3"/>
      <c r="E247" s="10" t="s">
        <v>83</v>
      </c>
      <c r="F247" s="4"/>
      <c r="G247" s="5"/>
      <c r="H247" s="6"/>
      <c r="I247" s="7"/>
      <c r="J247" s="7"/>
      <c r="K247" s="62"/>
      <c r="L247" s="16"/>
    </row>
    <row r="248" spans="2:20" s="1" customFormat="1" ht="22.5" customHeight="1" x14ac:dyDescent="0.2">
      <c r="B248" s="14"/>
      <c r="C248" s="99">
        <v>110001</v>
      </c>
      <c r="D248" s="3" t="s">
        <v>16</v>
      </c>
      <c r="E248" s="31" t="s">
        <v>105</v>
      </c>
      <c r="F248" s="32" t="s">
        <v>106</v>
      </c>
      <c r="G248" s="33" t="s">
        <v>18</v>
      </c>
      <c r="H248" s="34">
        <v>75</v>
      </c>
      <c r="I248" s="35"/>
      <c r="J248" s="35">
        <f t="shared" ref="J248:J252" si="20">ROUND(I248*H248,2)</f>
        <v>0</v>
      </c>
      <c r="K248" s="32" t="s">
        <v>151</v>
      </c>
      <c r="L248" s="55"/>
      <c r="N248" s="41"/>
      <c r="O248" s="42"/>
      <c r="P248" s="43"/>
      <c r="Q248" s="44"/>
      <c r="R248" s="45"/>
      <c r="S248" s="45"/>
      <c r="T248" s="42"/>
    </row>
    <row r="249" spans="2:20" s="1" customFormat="1" ht="22.5" customHeight="1" x14ac:dyDescent="0.2">
      <c r="B249" s="14"/>
      <c r="C249" s="99">
        <v>110002</v>
      </c>
      <c r="D249" s="3" t="s">
        <v>16</v>
      </c>
      <c r="E249" s="31" t="s">
        <v>155</v>
      </c>
      <c r="F249" s="32" t="s">
        <v>156</v>
      </c>
      <c r="G249" s="33" t="s">
        <v>157</v>
      </c>
      <c r="H249" s="34">
        <f>5632/2</f>
        <v>2816</v>
      </c>
      <c r="I249" s="35"/>
      <c r="J249" s="35">
        <f t="shared" si="20"/>
        <v>0</v>
      </c>
      <c r="K249" s="32" t="s">
        <v>151</v>
      </c>
      <c r="L249" s="55"/>
      <c r="N249" s="41"/>
      <c r="O249" s="42"/>
      <c r="P249" s="43"/>
      <c r="Q249" s="44"/>
      <c r="R249" s="45"/>
      <c r="S249" s="45"/>
      <c r="T249" s="42"/>
    </row>
    <row r="250" spans="2:20" s="1" customFormat="1" ht="22.5" customHeight="1" x14ac:dyDescent="0.2">
      <c r="B250" s="14"/>
      <c r="C250" s="99">
        <v>110003</v>
      </c>
      <c r="D250" s="3" t="s">
        <v>16</v>
      </c>
      <c r="E250" s="31" t="s">
        <v>21</v>
      </c>
      <c r="F250" s="32" t="s">
        <v>57</v>
      </c>
      <c r="G250" s="33" t="s">
        <v>19</v>
      </c>
      <c r="H250" s="34">
        <v>0.5</v>
      </c>
      <c r="I250" s="35"/>
      <c r="J250" s="35">
        <f t="shared" si="20"/>
        <v>0</v>
      </c>
      <c r="K250" s="32" t="s">
        <v>151</v>
      </c>
      <c r="L250" s="55"/>
      <c r="N250" s="41"/>
      <c r="O250" s="42"/>
      <c r="P250" s="43"/>
      <c r="Q250" s="44"/>
      <c r="R250" s="45"/>
      <c r="S250" s="45"/>
      <c r="T250" s="42"/>
    </row>
    <row r="251" spans="2:20" s="1" customFormat="1" ht="22.5" customHeight="1" x14ac:dyDescent="0.2">
      <c r="B251" s="14"/>
      <c r="C251" s="99">
        <v>110004</v>
      </c>
      <c r="D251" s="3" t="s">
        <v>16</v>
      </c>
      <c r="E251" s="65" t="s">
        <v>141</v>
      </c>
      <c r="F251" s="4" t="s">
        <v>245</v>
      </c>
      <c r="G251" s="33" t="s">
        <v>22</v>
      </c>
      <c r="H251" s="34">
        <v>127.5</v>
      </c>
      <c r="I251" s="35"/>
      <c r="J251" s="35">
        <f t="shared" si="20"/>
        <v>0</v>
      </c>
      <c r="K251" s="32" t="s">
        <v>151</v>
      </c>
      <c r="L251" s="55"/>
      <c r="N251" s="41"/>
      <c r="O251" s="42"/>
      <c r="P251" s="43"/>
      <c r="Q251" s="44"/>
      <c r="R251" s="45"/>
      <c r="S251" s="45"/>
      <c r="T251" s="42"/>
    </row>
    <row r="252" spans="2:20" s="1" customFormat="1" ht="22.5" customHeight="1" x14ac:dyDescent="0.2">
      <c r="B252" s="14"/>
      <c r="C252" s="99">
        <v>110005</v>
      </c>
      <c r="D252" s="3" t="s">
        <v>16</v>
      </c>
      <c r="E252" s="31" t="s">
        <v>62</v>
      </c>
      <c r="F252" s="32" t="s">
        <v>63</v>
      </c>
      <c r="G252" s="33" t="s">
        <v>22</v>
      </c>
      <c r="H252" s="34">
        <v>0.01</v>
      </c>
      <c r="I252" s="35"/>
      <c r="J252" s="35">
        <f t="shared" si="20"/>
        <v>0</v>
      </c>
      <c r="K252" s="32" t="s">
        <v>151</v>
      </c>
      <c r="L252" s="55"/>
      <c r="N252" s="41"/>
      <c r="O252" s="42"/>
      <c r="P252" s="43"/>
      <c r="Q252" s="44"/>
      <c r="R252" s="45"/>
      <c r="S252" s="45"/>
      <c r="T252" s="42"/>
    </row>
    <row r="253" spans="2:20" s="1" customFormat="1" ht="22.5" customHeight="1" x14ac:dyDescent="0.2">
      <c r="B253" s="14"/>
      <c r="C253" s="3"/>
      <c r="D253" s="3"/>
      <c r="E253" s="10" t="s">
        <v>84</v>
      </c>
      <c r="F253" s="4"/>
      <c r="G253" s="5"/>
      <c r="H253" s="6"/>
      <c r="I253" s="7"/>
      <c r="J253" s="7"/>
      <c r="K253" s="62"/>
      <c r="L253" s="16"/>
      <c r="N253" s="41"/>
      <c r="O253" s="42"/>
      <c r="P253" s="43"/>
      <c r="Q253" s="44"/>
      <c r="R253" s="45"/>
      <c r="S253" s="45"/>
      <c r="T253" s="42"/>
    </row>
    <row r="254" spans="2:20" s="1" customFormat="1" ht="22.5" customHeight="1" x14ac:dyDescent="0.2">
      <c r="B254" s="14"/>
      <c r="C254" s="100">
        <v>110006</v>
      </c>
      <c r="D254" s="8" t="s">
        <v>23</v>
      </c>
      <c r="E254" s="67" t="s">
        <v>24</v>
      </c>
      <c r="F254" s="68" t="s">
        <v>64</v>
      </c>
      <c r="G254" s="69" t="s">
        <v>22</v>
      </c>
      <c r="H254" s="70">
        <v>127.5</v>
      </c>
      <c r="I254" s="71"/>
      <c r="J254" s="71">
        <f t="shared" ref="J254:J262" si="21">ROUND(I254*H254,2)</f>
        <v>0</v>
      </c>
      <c r="K254" s="68" t="s">
        <v>151</v>
      </c>
      <c r="L254" s="55"/>
      <c r="N254" s="41"/>
      <c r="O254" s="42"/>
      <c r="P254" s="43"/>
      <c r="Q254" s="44"/>
      <c r="R254" s="45"/>
      <c r="S254" s="45"/>
      <c r="T254" s="42"/>
    </row>
    <row r="255" spans="2:20" s="1" customFormat="1" ht="22.5" customHeight="1" x14ac:dyDescent="0.2">
      <c r="B255" s="14"/>
      <c r="C255" s="100">
        <v>110007</v>
      </c>
      <c r="D255" s="8" t="s">
        <v>23</v>
      </c>
      <c r="E255" s="67" t="s">
        <v>77</v>
      </c>
      <c r="F255" s="68" t="s">
        <v>78</v>
      </c>
      <c r="G255" s="69" t="s">
        <v>20</v>
      </c>
      <c r="H255" s="70">
        <v>2816</v>
      </c>
      <c r="I255" s="71"/>
      <c r="J255" s="71">
        <f t="shared" si="21"/>
        <v>0</v>
      </c>
      <c r="K255" s="68" t="s">
        <v>151</v>
      </c>
      <c r="L255" s="55"/>
      <c r="N255" s="41"/>
      <c r="O255" s="42"/>
      <c r="P255" s="43"/>
      <c r="Q255" s="44"/>
      <c r="R255" s="45"/>
      <c r="S255" s="45"/>
      <c r="T255" s="42"/>
    </row>
    <row r="256" spans="2:20" s="1" customFormat="1" ht="22.5" customHeight="1" x14ac:dyDescent="0.2">
      <c r="B256" s="14"/>
      <c r="C256" s="100">
        <v>110008</v>
      </c>
      <c r="D256" s="8" t="s">
        <v>23</v>
      </c>
      <c r="E256" s="67" t="s">
        <v>39</v>
      </c>
      <c r="F256" s="68" t="s">
        <v>40</v>
      </c>
      <c r="G256" s="69" t="s">
        <v>20</v>
      </c>
      <c r="H256" s="70">
        <v>8448</v>
      </c>
      <c r="I256" s="71"/>
      <c r="J256" s="71">
        <f t="shared" si="21"/>
        <v>0</v>
      </c>
      <c r="K256" s="68" t="s">
        <v>151</v>
      </c>
      <c r="L256" s="55"/>
      <c r="N256" s="41"/>
      <c r="O256" s="42"/>
      <c r="P256" s="43"/>
      <c r="Q256" s="44"/>
      <c r="R256" s="45"/>
      <c r="S256" s="45"/>
      <c r="T256" s="42"/>
    </row>
    <row r="257" spans="2:20" s="1" customFormat="1" ht="22.5" customHeight="1" x14ac:dyDescent="0.2">
      <c r="B257" s="14"/>
      <c r="C257" s="100">
        <v>110009</v>
      </c>
      <c r="D257" s="8" t="s">
        <v>23</v>
      </c>
      <c r="E257" s="67" t="s">
        <v>42</v>
      </c>
      <c r="F257" s="68" t="s">
        <v>76</v>
      </c>
      <c r="G257" s="69" t="s">
        <v>20</v>
      </c>
      <c r="H257" s="70">
        <v>2816</v>
      </c>
      <c r="I257" s="71"/>
      <c r="J257" s="71">
        <f t="shared" si="21"/>
        <v>0</v>
      </c>
      <c r="K257" s="68" t="s">
        <v>151</v>
      </c>
      <c r="L257" s="55"/>
      <c r="N257" s="41"/>
      <c r="O257" s="42"/>
      <c r="P257" s="43"/>
      <c r="Q257" s="44"/>
      <c r="R257" s="45"/>
      <c r="S257" s="45"/>
      <c r="T257" s="42"/>
    </row>
    <row r="258" spans="2:20" s="1" customFormat="1" ht="22.5" customHeight="1" x14ac:dyDescent="0.2">
      <c r="B258" s="14"/>
      <c r="C258" s="100">
        <v>110010</v>
      </c>
      <c r="D258" s="8" t="s">
        <v>23</v>
      </c>
      <c r="E258" s="67" t="s">
        <v>37</v>
      </c>
      <c r="F258" s="68" t="s">
        <v>38</v>
      </c>
      <c r="G258" s="69" t="s">
        <v>20</v>
      </c>
      <c r="H258" s="70">
        <v>5632</v>
      </c>
      <c r="I258" s="71"/>
      <c r="J258" s="71">
        <f t="shared" si="21"/>
        <v>0</v>
      </c>
      <c r="K258" s="68" t="s">
        <v>151</v>
      </c>
      <c r="L258" s="55"/>
      <c r="N258" s="41"/>
      <c r="O258" s="42"/>
      <c r="P258" s="43"/>
      <c r="Q258" s="44"/>
      <c r="R258" s="45"/>
      <c r="S258" s="45"/>
      <c r="T258" s="42"/>
    </row>
    <row r="259" spans="2:20" s="1" customFormat="1" ht="22.5" customHeight="1" x14ac:dyDescent="0.2">
      <c r="B259" s="14"/>
      <c r="C259" s="100">
        <v>110011</v>
      </c>
      <c r="D259" s="8" t="s">
        <v>23</v>
      </c>
      <c r="E259" s="67" t="s">
        <v>74</v>
      </c>
      <c r="F259" s="68" t="s">
        <v>75</v>
      </c>
      <c r="G259" s="69" t="s">
        <v>20</v>
      </c>
      <c r="H259" s="70">
        <v>2816</v>
      </c>
      <c r="I259" s="71"/>
      <c r="J259" s="71">
        <f t="shared" si="21"/>
        <v>0</v>
      </c>
      <c r="K259" s="68" t="s">
        <v>151</v>
      </c>
      <c r="L259" s="55"/>
      <c r="N259" s="41"/>
      <c r="O259" s="42"/>
      <c r="P259" s="43"/>
      <c r="Q259" s="44"/>
      <c r="R259" s="45"/>
      <c r="S259" s="45"/>
      <c r="T259" s="42"/>
    </row>
    <row r="260" spans="2:20" s="1" customFormat="1" ht="22.5" customHeight="1" x14ac:dyDescent="0.2">
      <c r="B260" s="14"/>
      <c r="C260" s="100">
        <v>110012</v>
      </c>
      <c r="D260" s="8" t="s">
        <v>23</v>
      </c>
      <c r="E260" s="67" t="s">
        <v>25</v>
      </c>
      <c r="F260" s="68" t="s">
        <v>26</v>
      </c>
      <c r="G260" s="69" t="s">
        <v>20</v>
      </c>
      <c r="H260" s="70">
        <v>1408</v>
      </c>
      <c r="I260" s="71"/>
      <c r="J260" s="71">
        <f t="shared" si="21"/>
        <v>0</v>
      </c>
      <c r="K260" s="68" t="s">
        <v>151</v>
      </c>
      <c r="L260" s="55"/>
      <c r="N260" s="41"/>
      <c r="O260" s="42"/>
      <c r="P260" s="43"/>
      <c r="Q260" s="44"/>
      <c r="R260" s="45"/>
      <c r="S260" s="45"/>
      <c r="T260" s="42"/>
    </row>
    <row r="261" spans="2:20" s="1" customFormat="1" ht="22.5" customHeight="1" x14ac:dyDescent="0.2">
      <c r="B261" s="14"/>
      <c r="C261" s="100">
        <v>110013</v>
      </c>
      <c r="D261" s="8" t="s">
        <v>23</v>
      </c>
      <c r="E261" s="67" t="s">
        <v>71</v>
      </c>
      <c r="F261" s="68" t="s">
        <v>153</v>
      </c>
      <c r="G261" s="69" t="s">
        <v>20</v>
      </c>
      <c r="H261" s="70">
        <v>1408</v>
      </c>
      <c r="I261" s="71"/>
      <c r="J261" s="71">
        <f t="shared" si="21"/>
        <v>0</v>
      </c>
      <c r="K261" s="68" t="s">
        <v>151</v>
      </c>
      <c r="L261" s="55"/>
      <c r="N261" s="41"/>
      <c r="O261" s="42"/>
      <c r="P261" s="43"/>
      <c r="Q261" s="44"/>
      <c r="R261" s="45"/>
      <c r="S261" s="45"/>
      <c r="T261" s="42"/>
    </row>
    <row r="262" spans="2:20" s="1" customFormat="1" ht="22.5" customHeight="1" x14ac:dyDescent="0.2">
      <c r="B262" s="14"/>
      <c r="C262" s="100">
        <v>110014</v>
      </c>
      <c r="D262" s="8" t="s">
        <v>23</v>
      </c>
      <c r="E262" s="67" t="s">
        <v>72</v>
      </c>
      <c r="F262" s="68" t="s">
        <v>73</v>
      </c>
      <c r="G262" s="69" t="s">
        <v>20</v>
      </c>
      <c r="H262" s="70">
        <v>5632</v>
      </c>
      <c r="I262" s="71"/>
      <c r="J262" s="71">
        <f t="shared" si="21"/>
        <v>0</v>
      </c>
      <c r="K262" s="68" t="s">
        <v>151</v>
      </c>
      <c r="L262" s="55"/>
      <c r="N262" s="41"/>
      <c r="O262" s="42"/>
      <c r="P262" s="46"/>
      <c r="Q262" s="45"/>
      <c r="R262" s="45"/>
      <c r="S262" s="45"/>
      <c r="T262" s="42"/>
    </row>
    <row r="263" spans="2:20" s="1" customFormat="1" ht="22.5" customHeight="1" x14ac:dyDescent="0.2">
      <c r="B263" s="14"/>
      <c r="L263" s="16"/>
    </row>
    <row r="264" spans="2:20" s="1" customFormat="1" ht="22.5" customHeight="1" x14ac:dyDescent="0.2">
      <c r="B264" s="14"/>
      <c r="C264" s="83" t="s">
        <v>181</v>
      </c>
      <c r="D264" s="84"/>
      <c r="E264" s="85"/>
      <c r="F264" s="85"/>
      <c r="G264" s="86"/>
      <c r="H264" s="86"/>
      <c r="I264" s="86"/>
      <c r="J264" s="87">
        <f>SUM(J265:J281)</f>
        <v>0</v>
      </c>
      <c r="L264" s="16"/>
    </row>
    <row r="265" spans="2:20" s="1" customFormat="1" ht="22.5" customHeight="1" x14ac:dyDescent="0.2">
      <c r="B265" s="14"/>
      <c r="C265" s="3"/>
      <c r="D265" s="3"/>
      <c r="E265" s="64" t="s">
        <v>83</v>
      </c>
      <c r="F265" s="4"/>
      <c r="G265" s="5"/>
      <c r="H265" s="6"/>
      <c r="I265" s="7"/>
      <c r="J265" s="7"/>
      <c r="K265" s="62"/>
      <c r="L265" s="16"/>
    </row>
    <row r="266" spans="2:20" s="1" customFormat="1" ht="22.5" customHeight="1" x14ac:dyDescent="0.2">
      <c r="B266" s="14"/>
      <c r="C266" s="99">
        <v>111001</v>
      </c>
      <c r="D266" s="3" t="s">
        <v>16</v>
      </c>
      <c r="E266" s="65" t="s">
        <v>105</v>
      </c>
      <c r="F266" s="4" t="s">
        <v>106</v>
      </c>
      <c r="G266" s="5" t="s">
        <v>18</v>
      </c>
      <c r="H266" s="6">
        <v>75</v>
      </c>
      <c r="I266" s="7"/>
      <c r="J266" s="7">
        <f t="shared" ref="J266:J270" si="22">ROUND(I266*H266,2)</f>
        <v>0</v>
      </c>
      <c r="K266" s="4" t="s">
        <v>151</v>
      </c>
      <c r="L266" s="55"/>
      <c r="N266" s="41"/>
      <c r="O266" s="42"/>
      <c r="P266" s="43"/>
      <c r="Q266" s="44"/>
      <c r="R266" s="45"/>
      <c r="S266" s="45"/>
      <c r="T266" s="42"/>
    </row>
    <row r="267" spans="2:20" s="1" customFormat="1" ht="22.5" customHeight="1" x14ac:dyDescent="0.2">
      <c r="B267" s="14"/>
      <c r="C267" s="99">
        <v>111002</v>
      </c>
      <c r="D267" s="3" t="s">
        <v>16</v>
      </c>
      <c r="E267" s="65" t="s">
        <v>155</v>
      </c>
      <c r="F267" s="4" t="s">
        <v>156</v>
      </c>
      <c r="G267" s="5" t="s">
        <v>157</v>
      </c>
      <c r="H267" s="6">
        <f>4792/2</f>
        <v>2396</v>
      </c>
      <c r="I267" s="7"/>
      <c r="J267" s="7">
        <f t="shared" si="22"/>
        <v>0</v>
      </c>
      <c r="K267" s="4" t="s">
        <v>151</v>
      </c>
      <c r="L267" s="55"/>
      <c r="N267" s="41"/>
      <c r="O267" s="42"/>
      <c r="P267" s="43"/>
      <c r="Q267" s="44"/>
      <c r="R267" s="45"/>
      <c r="S267" s="45"/>
      <c r="T267" s="42"/>
    </row>
    <row r="268" spans="2:20" s="1" customFormat="1" ht="22.5" customHeight="1" x14ac:dyDescent="0.2">
      <c r="B268" s="14"/>
      <c r="C268" s="99">
        <v>111003</v>
      </c>
      <c r="D268" s="3" t="s">
        <v>16</v>
      </c>
      <c r="E268" s="65" t="s">
        <v>21</v>
      </c>
      <c r="F268" s="4" t="s">
        <v>57</v>
      </c>
      <c r="G268" s="5" t="s">
        <v>19</v>
      </c>
      <c r="H268" s="6">
        <v>0.4</v>
      </c>
      <c r="I268" s="7"/>
      <c r="J268" s="7">
        <f t="shared" si="22"/>
        <v>0</v>
      </c>
      <c r="K268" s="4" t="s">
        <v>151</v>
      </c>
      <c r="L268" s="55"/>
      <c r="N268" s="41"/>
      <c r="O268" s="42"/>
      <c r="P268" s="43"/>
      <c r="Q268" s="44"/>
      <c r="R268" s="45"/>
      <c r="S268" s="45"/>
      <c r="T268" s="42"/>
    </row>
    <row r="269" spans="2:20" s="1" customFormat="1" ht="22.5" customHeight="1" x14ac:dyDescent="0.2">
      <c r="B269" s="14"/>
      <c r="C269" s="99">
        <v>111004</v>
      </c>
      <c r="D269" s="3" t="s">
        <v>16</v>
      </c>
      <c r="E269" s="65" t="s">
        <v>141</v>
      </c>
      <c r="F269" s="4" t="s">
        <v>245</v>
      </c>
      <c r="G269" s="5" t="s">
        <v>22</v>
      </c>
      <c r="H269" s="6">
        <v>127.5</v>
      </c>
      <c r="I269" s="7"/>
      <c r="J269" s="7">
        <f t="shared" si="22"/>
        <v>0</v>
      </c>
      <c r="K269" s="4" t="s">
        <v>151</v>
      </c>
      <c r="L269" s="55"/>
      <c r="N269" s="41"/>
      <c r="O269" s="42"/>
      <c r="P269" s="43"/>
      <c r="Q269" s="44"/>
      <c r="R269" s="45"/>
      <c r="S269" s="45"/>
      <c r="T269" s="42"/>
    </row>
    <row r="270" spans="2:20" s="1" customFormat="1" ht="22.5" customHeight="1" x14ac:dyDescent="0.2">
      <c r="B270" s="14"/>
      <c r="C270" s="99">
        <v>111005</v>
      </c>
      <c r="D270" s="3" t="s">
        <v>16</v>
      </c>
      <c r="E270" s="65" t="s">
        <v>62</v>
      </c>
      <c r="F270" s="4" t="s">
        <v>63</v>
      </c>
      <c r="G270" s="5" t="s">
        <v>22</v>
      </c>
      <c r="H270" s="6">
        <v>0.01</v>
      </c>
      <c r="I270" s="7"/>
      <c r="J270" s="7">
        <f t="shared" si="22"/>
        <v>0</v>
      </c>
      <c r="K270" s="4" t="s">
        <v>151</v>
      </c>
      <c r="L270" s="55"/>
      <c r="N270" s="41"/>
      <c r="O270" s="42"/>
      <c r="P270" s="43"/>
      <c r="Q270" s="44"/>
      <c r="R270" s="45"/>
      <c r="S270" s="45"/>
      <c r="T270" s="42"/>
    </row>
    <row r="271" spans="2:20" s="1" customFormat="1" ht="22.5" customHeight="1" x14ac:dyDescent="0.2">
      <c r="B271" s="14"/>
      <c r="C271" s="3"/>
      <c r="D271" s="3"/>
      <c r="E271" s="64" t="s">
        <v>84</v>
      </c>
      <c r="F271" s="4"/>
      <c r="G271" s="5"/>
      <c r="H271" s="6"/>
      <c r="I271" s="7"/>
      <c r="J271" s="7"/>
      <c r="K271" s="62"/>
      <c r="L271" s="16"/>
      <c r="N271" s="41"/>
      <c r="O271" s="42"/>
      <c r="P271" s="43"/>
      <c r="Q271" s="44"/>
      <c r="R271" s="45"/>
      <c r="S271" s="45"/>
      <c r="T271" s="42"/>
    </row>
    <row r="272" spans="2:20" s="1" customFormat="1" ht="22.5" customHeight="1" x14ac:dyDescent="0.2">
      <c r="B272" s="14"/>
      <c r="C272" s="100">
        <v>111006</v>
      </c>
      <c r="D272" s="66" t="s">
        <v>23</v>
      </c>
      <c r="E272" s="67" t="s">
        <v>24</v>
      </c>
      <c r="F272" s="68" t="s">
        <v>64</v>
      </c>
      <c r="G272" s="69" t="s">
        <v>22</v>
      </c>
      <c r="H272" s="70">
        <v>127.5</v>
      </c>
      <c r="I272" s="71"/>
      <c r="J272" s="71">
        <f t="shared" ref="J272:J280" si="23">ROUND(I272*H272,2)</f>
        <v>0</v>
      </c>
      <c r="K272" s="68" t="s">
        <v>151</v>
      </c>
      <c r="L272" s="56"/>
      <c r="N272" s="41"/>
      <c r="O272" s="42"/>
      <c r="P272" s="43"/>
      <c r="Q272" s="44"/>
      <c r="R272" s="45"/>
      <c r="S272" s="45"/>
      <c r="T272" s="42"/>
    </row>
    <row r="273" spans="2:20" s="1" customFormat="1" ht="22.5" customHeight="1" x14ac:dyDescent="0.2">
      <c r="B273" s="14"/>
      <c r="C273" s="100">
        <v>111007</v>
      </c>
      <c r="D273" s="66" t="s">
        <v>23</v>
      </c>
      <c r="E273" s="67" t="s">
        <v>77</v>
      </c>
      <c r="F273" s="68" t="s">
        <v>78</v>
      </c>
      <c r="G273" s="69" t="s">
        <v>20</v>
      </c>
      <c r="H273" s="70">
        <v>2396</v>
      </c>
      <c r="I273" s="71"/>
      <c r="J273" s="71">
        <f t="shared" si="23"/>
        <v>0</v>
      </c>
      <c r="K273" s="68" t="s">
        <v>151</v>
      </c>
      <c r="L273" s="56"/>
      <c r="N273" s="41"/>
      <c r="O273" s="42"/>
      <c r="P273" s="43"/>
      <c r="Q273" s="44"/>
      <c r="R273" s="45"/>
      <c r="S273" s="45"/>
      <c r="T273" s="42"/>
    </row>
    <row r="274" spans="2:20" s="1" customFormat="1" ht="22.5" customHeight="1" x14ac:dyDescent="0.2">
      <c r="B274" s="14"/>
      <c r="C274" s="100">
        <v>111008</v>
      </c>
      <c r="D274" s="66" t="s">
        <v>23</v>
      </c>
      <c r="E274" s="67" t="s">
        <v>39</v>
      </c>
      <c r="F274" s="68" t="s">
        <v>40</v>
      </c>
      <c r="G274" s="69" t="s">
        <v>20</v>
      </c>
      <c r="H274" s="70">
        <v>7188</v>
      </c>
      <c r="I274" s="71"/>
      <c r="J274" s="71">
        <f t="shared" si="23"/>
        <v>0</v>
      </c>
      <c r="K274" s="68" t="s">
        <v>151</v>
      </c>
      <c r="L274" s="56"/>
      <c r="N274" s="41"/>
      <c r="O274" s="42"/>
      <c r="P274" s="43"/>
      <c r="Q274" s="44"/>
      <c r="R274" s="45"/>
      <c r="S274" s="45"/>
      <c r="T274" s="42"/>
    </row>
    <row r="275" spans="2:20" s="1" customFormat="1" ht="22.5" customHeight="1" x14ac:dyDescent="0.2">
      <c r="B275" s="14"/>
      <c r="C275" s="100">
        <v>111009</v>
      </c>
      <c r="D275" s="66" t="s">
        <v>23</v>
      </c>
      <c r="E275" s="67" t="s">
        <v>42</v>
      </c>
      <c r="F275" s="68" t="s">
        <v>76</v>
      </c>
      <c r="G275" s="69" t="s">
        <v>20</v>
      </c>
      <c r="H275" s="70">
        <v>2396</v>
      </c>
      <c r="I275" s="71"/>
      <c r="J275" s="71">
        <f t="shared" si="23"/>
        <v>0</v>
      </c>
      <c r="K275" s="68" t="s">
        <v>151</v>
      </c>
      <c r="L275" s="56"/>
      <c r="N275" s="41"/>
      <c r="O275" s="42"/>
      <c r="P275" s="43"/>
      <c r="Q275" s="44"/>
      <c r="R275" s="45"/>
      <c r="S275" s="45"/>
      <c r="T275" s="42"/>
    </row>
    <row r="276" spans="2:20" s="1" customFormat="1" ht="22.5" customHeight="1" x14ac:dyDescent="0.2">
      <c r="B276" s="14"/>
      <c r="C276" s="100">
        <v>111010</v>
      </c>
      <c r="D276" s="66" t="s">
        <v>23</v>
      </c>
      <c r="E276" s="67" t="s">
        <v>37</v>
      </c>
      <c r="F276" s="68" t="s">
        <v>38</v>
      </c>
      <c r="G276" s="69" t="s">
        <v>20</v>
      </c>
      <c r="H276" s="70">
        <v>4792</v>
      </c>
      <c r="I276" s="71"/>
      <c r="J276" s="71">
        <f t="shared" si="23"/>
        <v>0</v>
      </c>
      <c r="K276" s="68" t="s">
        <v>151</v>
      </c>
      <c r="L276" s="56"/>
      <c r="N276" s="41"/>
      <c r="O276" s="42"/>
      <c r="P276" s="43"/>
      <c r="Q276" s="44"/>
      <c r="R276" s="45"/>
      <c r="S276" s="45"/>
      <c r="T276" s="42"/>
    </row>
    <row r="277" spans="2:20" s="1" customFormat="1" ht="22.5" customHeight="1" x14ac:dyDescent="0.2">
      <c r="B277" s="14"/>
      <c r="C277" s="100">
        <v>111011</v>
      </c>
      <c r="D277" s="66" t="s">
        <v>23</v>
      </c>
      <c r="E277" s="67" t="s">
        <v>74</v>
      </c>
      <c r="F277" s="68" t="s">
        <v>75</v>
      </c>
      <c r="G277" s="69" t="s">
        <v>20</v>
      </c>
      <c r="H277" s="70">
        <v>2396</v>
      </c>
      <c r="I277" s="71"/>
      <c r="J277" s="71">
        <f t="shared" si="23"/>
        <v>0</v>
      </c>
      <c r="K277" s="68" t="s">
        <v>151</v>
      </c>
      <c r="L277" s="56"/>
      <c r="N277" s="41"/>
      <c r="O277" s="42"/>
      <c r="P277" s="43"/>
      <c r="Q277" s="44"/>
      <c r="R277" s="45"/>
      <c r="S277" s="45"/>
      <c r="T277" s="42"/>
    </row>
    <row r="278" spans="2:20" s="1" customFormat="1" ht="22.5" customHeight="1" x14ac:dyDescent="0.2">
      <c r="B278" s="14"/>
      <c r="C278" s="100">
        <v>111012</v>
      </c>
      <c r="D278" s="66" t="s">
        <v>23</v>
      </c>
      <c r="E278" s="67" t="s">
        <v>25</v>
      </c>
      <c r="F278" s="68" t="s">
        <v>26</v>
      </c>
      <c r="G278" s="69" t="s">
        <v>20</v>
      </c>
      <c r="H278" s="70">
        <v>1198</v>
      </c>
      <c r="I278" s="71"/>
      <c r="J278" s="71">
        <f t="shared" si="23"/>
        <v>0</v>
      </c>
      <c r="K278" s="68" t="s">
        <v>151</v>
      </c>
      <c r="L278" s="56"/>
      <c r="N278" s="41"/>
      <c r="O278" s="42"/>
      <c r="P278" s="43"/>
      <c r="Q278" s="44"/>
      <c r="R278" s="45"/>
      <c r="S278" s="45"/>
      <c r="T278" s="42"/>
    </row>
    <row r="279" spans="2:20" s="1" customFormat="1" ht="22.5" customHeight="1" x14ac:dyDescent="0.2">
      <c r="B279" s="14"/>
      <c r="C279" s="100">
        <v>111013</v>
      </c>
      <c r="D279" s="66" t="s">
        <v>23</v>
      </c>
      <c r="E279" s="67" t="s">
        <v>71</v>
      </c>
      <c r="F279" s="68" t="s">
        <v>153</v>
      </c>
      <c r="G279" s="69" t="s">
        <v>20</v>
      </c>
      <c r="H279" s="70">
        <v>1198</v>
      </c>
      <c r="I279" s="71"/>
      <c r="J279" s="71">
        <f t="shared" si="23"/>
        <v>0</v>
      </c>
      <c r="K279" s="68" t="s">
        <v>151</v>
      </c>
      <c r="L279" s="56"/>
      <c r="N279" s="41"/>
      <c r="O279" s="42"/>
      <c r="P279" s="43"/>
      <c r="Q279" s="44"/>
      <c r="R279" s="45"/>
      <c r="S279" s="45"/>
      <c r="T279" s="42"/>
    </row>
    <row r="280" spans="2:20" s="1" customFormat="1" ht="22.5" customHeight="1" x14ac:dyDescent="0.2">
      <c r="B280" s="14"/>
      <c r="C280" s="100">
        <v>111014</v>
      </c>
      <c r="D280" s="66" t="s">
        <v>23</v>
      </c>
      <c r="E280" s="67" t="s">
        <v>72</v>
      </c>
      <c r="F280" s="68" t="s">
        <v>73</v>
      </c>
      <c r="G280" s="69" t="s">
        <v>20</v>
      </c>
      <c r="H280" s="70">
        <v>4792</v>
      </c>
      <c r="I280" s="71"/>
      <c r="J280" s="71">
        <f t="shared" si="23"/>
        <v>0</v>
      </c>
      <c r="K280" s="68" t="s">
        <v>151</v>
      </c>
      <c r="L280" s="56"/>
      <c r="N280" s="41"/>
      <c r="O280" s="42"/>
      <c r="P280" s="46"/>
      <c r="Q280" s="45"/>
      <c r="R280" s="45"/>
      <c r="S280" s="45"/>
      <c r="T280" s="42"/>
    </row>
    <row r="281" spans="2:20" s="1" customFormat="1" ht="22.5" customHeight="1" x14ac:dyDescent="0.2">
      <c r="B281" s="14"/>
      <c r="L281" s="16"/>
    </row>
    <row r="282" spans="2:20" s="1" customFormat="1" ht="22.5" customHeight="1" x14ac:dyDescent="0.2">
      <c r="B282" s="14"/>
      <c r="C282" s="83" t="s">
        <v>182</v>
      </c>
      <c r="D282" s="84"/>
      <c r="E282" s="85"/>
      <c r="F282" s="85"/>
      <c r="G282" s="86"/>
      <c r="H282" s="86"/>
      <c r="I282" s="86"/>
      <c r="J282" s="87">
        <f>SUM(J283:J299)</f>
        <v>0</v>
      </c>
      <c r="L282" s="16"/>
    </row>
    <row r="283" spans="2:20" s="1" customFormat="1" ht="22.5" customHeight="1" x14ac:dyDescent="0.2">
      <c r="B283" s="14"/>
      <c r="C283" s="3"/>
      <c r="D283" s="3"/>
      <c r="E283" s="64" t="s">
        <v>83</v>
      </c>
      <c r="F283" s="4"/>
      <c r="G283" s="5"/>
      <c r="H283" s="6"/>
      <c r="I283" s="7"/>
      <c r="J283" s="7"/>
      <c r="K283" s="62"/>
      <c r="L283" s="16"/>
    </row>
    <row r="284" spans="2:20" s="1" customFormat="1" ht="22.5" customHeight="1" x14ac:dyDescent="0.2">
      <c r="B284" s="14"/>
      <c r="C284" s="99">
        <v>112001</v>
      </c>
      <c r="D284" s="3" t="s">
        <v>16</v>
      </c>
      <c r="E284" s="65" t="s">
        <v>105</v>
      </c>
      <c r="F284" s="4" t="s">
        <v>106</v>
      </c>
      <c r="G284" s="5" t="s">
        <v>18</v>
      </c>
      <c r="H284" s="6">
        <v>75</v>
      </c>
      <c r="I284" s="7"/>
      <c r="J284" s="7">
        <f t="shared" ref="J284:J288" si="24">ROUND(I284*H284,2)</f>
        <v>0</v>
      </c>
      <c r="K284" s="4" t="s">
        <v>151</v>
      </c>
      <c r="L284" s="55"/>
      <c r="N284" s="41"/>
      <c r="O284" s="42"/>
      <c r="P284" s="43"/>
      <c r="Q284" s="44"/>
      <c r="R284" s="45"/>
      <c r="S284" s="45"/>
      <c r="T284" s="42"/>
    </row>
    <row r="285" spans="2:20" s="1" customFormat="1" ht="22.5" customHeight="1" x14ac:dyDescent="0.2">
      <c r="B285" s="14"/>
      <c r="C285" s="99">
        <v>112002</v>
      </c>
      <c r="D285" s="3" t="s">
        <v>16</v>
      </c>
      <c r="E285" s="65" t="s">
        <v>155</v>
      </c>
      <c r="F285" s="4" t="s">
        <v>156</v>
      </c>
      <c r="G285" s="5" t="s">
        <v>157</v>
      </c>
      <c r="H285" s="6">
        <f>4512/2</f>
        <v>2256</v>
      </c>
      <c r="I285" s="7"/>
      <c r="J285" s="7">
        <f t="shared" si="24"/>
        <v>0</v>
      </c>
      <c r="K285" s="4" t="s">
        <v>151</v>
      </c>
      <c r="L285" s="55"/>
      <c r="N285" s="41"/>
      <c r="O285" s="42"/>
      <c r="P285" s="43"/>
      <c r="Q285" s="44"/>
      <c r="R285" s="45"/>
      <c r="S285" s="45"/>
      <c r="T285" s="42"/>
    </row>
    <row r="286" spans="2:20" s="1" customFormat="1" ht="22.5" customHeight="1" x14ac:dyDescent="0.2">
      <c r="B286" s="14"/>
      <c r="C286" s="99">
        <v>112003</v>
      </c>
      <c r="D286" s="3" t="s">
        <v>16</v>
      </c>
      <c r="E286" s="65" t="s">
        <v>21</v>
      </c>
      <c r="F286" s="4" t="s">
        <v>57</v>
      </c>
      <c r="G286" s="5" t="s">
        <v>19</v>
      </c>
      <c r="H286" s="6">
        <v>0.4</v>
      </c>
      <c r="I286" s="7"/>
      <c r="J286" s="7">
        <f t="shared" si="24"/>
        <v>0</v>
      </c>
      <c r="K286" s="4" t="s">
        <v>151</v>
      </c>
      <c r="L286" s="55"/>
      <c r="N286" s="41"/>
      <c r="O286" s="42"/>
      <c r="P286" s="43"/>
      <c r="Q286" s="44"/>
      <c r="R286" s="45"/>
      <c r="S286" s="45"/>
      <c r="T286" s="42"/>
    </row>
    <row r="287" spans="2:20" s="1" customFormat="1" ht="22.5" customHeight="1" x14ac:dyDescent="0.2">
      <c r="B287" s="14"/>
      <c r="C287" s="99">
        <v>112004</v>
      </c>
      <c r="D287" s="3" t="s">
        <v>16</v>
      </c>
      <c r="E287" s="65" t="s">
        <v>141</v>
      </c>
      <c r="F287" s="4" t="s">
        <v>245</v>
      </c>
      <c r="G287" s="5" t="s">
        <v>22</v>
      </c>
      <c r="H287" s="6">
        <v>127.5</v>
      </c>
      <c r="I287" s="7"/>
      <c r="J287" s="7">
        <f t="shared" si="24"/>
        <v>0</v>
      </c>
      <c r="K287" s="4" t="s">
        <v>151</v>
      </c>
      <c r="L287" s="55"/>
      <c r="N287" s="41"/>
      <c r="O287" s="42"/>
      <c r="P287" s="43"/>
      <c r="Q287" s="44"/>
      <c r="R287" s="45"/>
      <c r="S287" s="45"/>
      <c r="T287" s="42"/>
    </row>
    <row r="288" spans="2:20" s="1" customFormat="1" ht="22.5" customHeight="1" x14ac:dyDescent="0.2">
      <c r="B288" s="14"/>
      <c r="C288" s="99">
        <v>112005</v>
      </c>
      <c r="D288" s="3" t="s">
        <v>16</v>
      </c>
      <c r="E288" s="65" t="s">
        <v>62</v>
      </c>
      <c r="F288" s="4" t="s">
        <v>63</v>
      </c>
      <c r="G288" s="5" t="s">
        <v>22</v>
      </c>
      <c r="H288" s="6">
        <v>0.01</v>
      </c>
      <c r="I288" s="7"/>
      <c r="J288" s="7">
        <f t="shared" si="24"/>
        <v>0</v>
      </c>
      <c r="K288" s="4" t="s">
        <v>151</v>
      </c>
      <c r="L288" s="55"/>
      <c r="N288" s="41"/>
      <c r="O288" s="42"/>
      <c r="P288" s="43"/>
      <c r="Q288" s="44"/>
      <c r="R288" s="45"/>
      <c r="S288" s="45"/>
      <c r="T288" s="42"/>
    </row>
    <row r="289" spans="2:20" s="1" customFormat="1" ht="22.5" customHeight="1" x14ac:dyDescent="0.2">
      <c r="B289" s="14"/>
      <c r="C289" s="3"/>
      <c r="D289" s="3"/>
      <c r="E289" s="64" t="s">
        <v>84</v>
      </c>
      <c r="F289" s="4"/>
      <c r="G289" s="5"/>
      <c r="H289" s="6"/>
      <c r="I289" s="7"/>
      <c r="J289" s="7"/>
      <c r="K289" s="62"/>
      <c r="L289" s="16"/>
      <c r="N289" s="41"/>
      <c r="O289" s="42"/>
      <c r="P289" s="43"/>
      <c r="Q289" s="44"/>
      <c r="R289" s="45"/>
      <c r="S289" s="45"/>
      <c r="T289" s="42"/>
    </row>
    <row r="290" spans="2:20" s="1" customFormat="1" ht="22.5" customHeight="1" x14ac:dyDescent="0.2">
      <c r="B290" s="14"/>
      <c r="C290" s="100">
        <v>112006</v>
      </c>
      <c r="D290" s="66" t="s">
        <v>23</v>
      </c>
      <c r="E290" s="67" t="s">
        <v>24</v>
      </c>
      <c r="F290" s="68" t="s">
        <v>64</v>
      </c>
      <c r="G290" s="69" t="s">
        <v>22</v>
      </c>
      <c r="H290" s="70">
        <v>127.5</v>
      </c>
      <c r="I290" s="71"/>
      <c r="J290" s="71">
        <f t="shared" ref="J290:J298" si="25">ROUND(I290*H290,2)</f>
        <v>0</v>
      </c>
      <c r="K290" s="68" t="s">
        <v>151</v>
      </c>
      <c r="L290" s="56"/>
      <c r="N290" s="41"/>
      <c r="O290" s="42"/>
      <c r="P290" s="43"/>
      <c r="Q290" s="44"/>
      <c r="R290" s="45"/>
      <c r="S290" s="45"/>
      <c r="T290" s="42"/>
    </row>
    <row r="291" spans="2:20" s="1" customFormat="1" ht="22.5" customHeight="1" x14ac:dyDescent="0.2">
      <c r="B291" s="14"/>
      <c r="C291" s="100">
        <v>112007</v>
      </c>
      <c r="D291" s="66" t="s">
        <v>23</v>
      </c>
      <c r="E291" s="67" t="s">
        <v>77</v>
      </c>
      <c r="F291" s="68" t="s">
        <v>78</v>
      </c>
      <c r="G291" s="69" t="s">
        <v>20</v>
      </c>
      <c r="H291" s="70">
        <v>2256</v>
      </c>
      <c r="I291" s="71"/>
      <c r="J291" s="71">
        <f t="shared" si="25"/>
        <v>0</v>
      </c>
      <c r="K291" s="68" t="s">
        <v>151</v>
      </c>
      <c r="L291" s="56"/>
      <c r="N291" s="41"/>
      <c r="O291" s="42"/>
      <c r="P291" s="43"/>
      <c r="Q291" s="44"/>
      <c r="R291" s="45"/>
      <c r="S291" s="45"/>
      <c r="T291" s="42"/>
    </row>
    <row r="292" spans="2:20" s="1" customFormat="1" ht="22.5" customHeight="1" x14ac:dyDescent="0.2">
      <c r="B292" s="14"/>
      <c r="C292" s="100">
        <v>112008</v>
      </c>
      <c r="D292" s="66" t="s">
        <v>23</v>
      </c>
      <c r="E292" s="67" t="s">
        <v>39</v>
      </c>
      <c r="F292" s="68" t="s">
        <v>40</v>
      </c>
      <c r="G292" s="69" t="s">
        <v>20</v>
      </c>
      <c r="H292" s="70">
        <v>6768</v>
      </c>
      <c r="I292" s="71"/>
      <c r="J292" s="71">
        <f t="shared" si="25"/>
        <v>0</v>
      </c>
      <c r="K292" s="68" t="s">
        <v>151</v>
      </c>
      <c r="L292" s="56"/>
      <c r="N292" s="41"/>
      <c r="O292" s="42"/>
      <c r="P292" s="43"/>
      <c r="Q292" s="44"/>
      <c r="R292" s="45"/>
      <c r="S292" s="45"/>
      <c r="T292" s="42"/>
    </row>
    <row r="293" spans="2:20" s="1" customFormat="1" ht="22.5" customHeight="1" x14ac:dyDescent="0.2">
      <c r="B293" s="14"/>
      <c r="C293" s="100">
        <v>112009</v>
      </c>
      <c r="D293" s="66" t="s">
        <v>23</v>
      </c>
      <c r="E293" s="67" t="s">
        <v>42</v>
      </c>
      <c r="F293" s="68" t="s">
        <v>76</v>
      </c>
      <c r="G293" s="69" t="s">
        <v>20</v>
      </c>
      <c r="H293" s="70">
        <v>2256</v>
      </c>
      <c r="I293" s="71"/>
      <c r="J293" s="71">
        <f t="shared" si="25"/>
        <v>0</v>
      </c>
      <c r="K293" s="68" t="s">
        <v>151</v>
      </c>
      <c r="L293" s="56"/>
      <c r="N293" s="41"/>
      <c r="O293" s="42"/>
      <c r="P293" s="43"/>
      <c r="Q293" s="44"/>
      <c r="R293" s="45"/>
      <c r="S293" s="45"/>
      <c r="T293" s="42"/>
    </row>
    <row r="294" spans="2:20" s="1" customFormat="1" ht="22.5" customHeight="1" x14ac:dyDescent="0.2">
      <c r="B294" s="14"/>
      <c r="C294" s="100">
        <v>112010</v>
      </c>
      <c r="D294" s="66" t="s">
        <v>23</v>
      </c>
      <c r="E294" s="67" t="s">
        <v>37</v>
      </c>
      <c r="F294" s="68" t="s">
        <v>38</v>
      </c>
      <c r="G294" s="69" t="s">
        <v>20</v>
      </c>
      <c r="H294" s="70">
        <v>4512</v>
      </c>
      <c r="I294" s="71"/>
      <c r="J294" s="71">
        <f t="shared" si="25"/>
        <v>0</v>
      </c>
      <c r="K294" s="68" t="s">
        <v>151</v>
      </c>
      <c r="L294" s="56"/>
      <c r="N294" s="41"/>
      <c r="O294" s="42"/>
      <c r="P294" s="43"/>
      <c r="Q294" s="44"/>
      <c r="R294" s="45"/>
      <c r="S294" s="45"/>
      <c r="T294" s="42"/>
    </row>
    <row r="295" spans="2:20" s="1" customFormat="1" ht="22.5" customHeight="1" x14ac:dyDescent="0.2">
      <c r="B295" s="14"/>
      <c r="C295" s="100">
        <v>112011</v>
      </c>
      <c r="D295" s="66" t="s">
        <v>23</v>
      </c>
      <c r="E295" s="67" t="s">
        <v>74</v>
      </c>
      <c r="F295" s="68" t="s">
        <v>75</v>
      </c>
      <c r="G295" s="69" t="s">
        <v>20</v>
      </c>
      <c r="H295" s="70">
        <v>2256</v>
      </c>
      <c r="I295" s="71"/>
      <c r="J295" s="71">
        <f t="shared" si="25"/>
        <v>0</v>
      </c>
      <c r="K295" s="68" t="s">
        <v>151</v>
      </c>
      <c r="L295" s="56"/>
      <c r="N295" s="41"/>
      <c r="O295" s="42"/>
      <c r="P295" s="43"/>
      <c r="Q295" s="44"/>
      <c r="R295" s="45"/>
      <c r="S295" s="45"/>
      <c r="T295" s="42"/>
    </row>
    <row r="296" spans="2:20" s="1" customFormat="1" ht="22.5" customHeight="1" x14ac:dyDescent="0.2">
      <c r="B296" s="14"/>
      <c r="C296" s="100">
        <v>112012</v>
      </c>
      <c r="D296" s="66" t="s">
        <v>23</v>
      </c>
      <c r="E296" s="67" t="s">
        <v>25</v>
      </c>
      <c r="F296" s="68" t="s">
        <v>26</v>
      </c>
      <c r="G296" s="69" t="s">
        <v>20</v>
      </c>
      <c r="H296" s="70">
        <v>1128</v>
      </c>
      <c r="I296" s="71"/>
      <c r="J296" s="71">
        <f t="shared" si="25"/>
        <v>0</v>
      </c>
      <c r="K296" s="68" t="s">
        <v>151</v>
      </c>
      <c r="L296" s="56"/>
      <c r="N296" s="41"/>
      <c r="O296" s="42"/>
      <c r="P296" s="43"/>
      <c r="Q296" s="44"/>
      <c r="R296" s="45"/>
      <c r="S296" s="45"/>
      <c r="T296" s="42"/>
    </row>
    <row r="297" spans="2:20" s="1" customFormat="1" ht="22.5" customHeight="1" x14ac:dyDescent="0.2">
      <c r="B297" s="14"/>
      <c r="C297" s="100">
        <v>112013</v>
      </c>
      <c r="D297" s="66" t="s">
        <v>23</v>
      </c>
      <c r="E297" s="67" t="s">
        <v>71</v>
      </c>
      <c r="F297" s="68" t="s">
        <v>153</v>
      </c>
      <c r="G297" s="69" t="s">
        <v>20</v>
      </c>
      <c r="H297" s="70">
        <v>1128</v>
      </c>
      <c r="I297" s="71"/>
      <c r="J297" s="71">
        <f t="shared" si="25"/>
        <v>0</v>
      </c>
      <c r="K297" s="68" t="s">
        <v>151</v>
      </c>
      <c r="L297" s="56"/>
      <c r="N297" s="41"/>
      <c r="O297" s="42"/>
      <c r="P297" s="43"/>
      <c r="Q297" s="44"/>
      <c r="R297" s="45"/>
      <c r="S297" s="45"/>
      <c r="T297" s="42"/>
    </row>
    <row r="298" spans="2:20" s="1" customFormat="1" ht="22.5" customHeight="1" x14ac:dyDescent="0.2">
      <c r="B298" s="14"/>
      <c r="C298" s="100">
        <v>112014</v>
      </c>
      <c r="D298" s="66" t="s">
        <v>23</v>
      </c>
      <c r="E298" s="67" t="s">
        <v>72</v>
      </c>
      <c r="F298" s="68" t="s">
        <v>73</v>
      </c>
      <c r="G298" s="69" t="s">
        <v>20</v>
      </c>
      <c r="H298" s="70">
        <v>4512</v>
      </c>
      <c r="I298" s="71"/>
      <c r="J298" s="71">
        <f t="shared" si="25"/>
        <v>0</v>
      </c>
      <c r="K298" s="68" t="s">
        <v>151</v>
      </c>
      <c r="L298" s="56"/>
      <c r="N298" s="41"/>
      <c r="O298" s="42"/>
      <c r="P298" s="46"/>
      <c r="Q298" s="45"/>
      <c r="R298" s="45"/>
      <c r="S298" s="45"/>
      <c r="T298" s="42"/>
    </row>
    <row r="299" spans="2:20" s="1" customFormat="1" ht="22.5" customHeight="1" x14ac:dyDescent="0.2">
      <c r="B299" s="14"/>
      <c r="L299" s="16"/>
    </row>
    <row r="300" spans="2:20" s="1" customFormat="1" ht="22.5" customHeight="1" x14ac:dyDescent="0.2">
      <c r="B300" s="14"/>
      <c r="C300" s="83" t="s">
        <v>183</v>
      </c>
      <c r="D300" s="84"/>
      <c r="E300" s="85"/>
      <c r="F300" s="85"/>
      <c r="G300" s="86"/>
      <c r="H300" s="86"/>
      <c r="I300" s="86"/>
      <c r="J300" s="87">
        <f>SUM(J301:J314)</f>
        <v>0</v>
      </c>
      <c r="L300" s="16"/>
    </row>
    <row r="301" spans="2:20" s="1" customFormat="1" ht="22.5" customHeight="1" x14ac:dyDescent="0.2">
      <c r="B301" s="14"/>
      <c r="C301" s="3"/>
      <c r="D301" s="3"/>
      <c r="E301" s="64" t="s">
        <v>83</v>
      </c>
      <c r="F301" s="4"/>
      <c r="G301" s="5"/>
      <c r="H301" s="6"/>
      <c r="I301" s="7"/>
      <c r="J301" s="7"/>
      <c r="K301" s="62"/>
      <c r="L301" s="16"/>
    </row>
    <row r="302" spans="2:20" s="1" customFormat="1" ht="22.5" customHeight="1" x14ac:dyDescent="0.2">
      <c r="B302" s="14"/>
      <c r="C302" s="99">
        <v>113001</v>
      </c>
      <c r="D302" s="3" t="s">
        <v>16</v>
      </c>
      <c r="E302" s="65" t="s">
        <v>47</v>
      </c>
      <c r="F302" s="4" t="s">
        <v>48</v>
      </c>
      <c r="G302" s="5" t="s">
        <v>17</v>
      </c>
      <c r="H302" s="6">
        <v>10.8</v>
      </c>
      <c r="I302" s="7"/>
      <c r="J302" s="7">
        <f t="shared" ref="J302:J308" si="26">ROUND(I302*H302,2)</f>
        <v>0</v>
      </c>
      <c r="K302" s="4" t="s">
        <v>151</v>
      </c>
      <c r="L302" s="55"/>
      <c r="N302" s="41"/>
      <c r="O302" s="42"/>
      <c r="P302" s="43"/>
      <c r="Q302" s="44"/>
      <c r="R302" s="45"/>
      <c r="S302" s="45"/>
      <c r="T302" s="42"/>
    </row>
    <row r="303" spans="2:20" s="1" customFormat="1" ht="22.5" customHeight="1" x14ac:dyDescent="0.2">
      <c r="B303" s="14"/>
      <c r="C303" s="99">
        <v>113002</v>
      </c>
      <c r="D303" s="3" t="s">
        <v>16</v>
      </c>
      <c r="E303" s="65" t="s">
        <v>49</v>
      </c>
      <c r="F303" s="4" t="s">
        <v>50</v>
      </c>
      <c r="G303" s="5" t="s">
        <v>18</v>
      </c>
      <c r="H303" s="6">
        <v>1.08</v>
      </c>
      <c r="I303" s="7"/>
      <c r="J303" s="7">
        <f t="shared" si="26"/>
        <v>0</v>
      </c>
      <c r="K303" s="4" t="s">
        <v>151</v>
      </c>
      <c r="L303" s="55"/>
      <c r="N303" s="41"/>
      <c r="O303" s="42"/>
      <c r="P303" s="43"/>
      <c r="Q303" s="44"/>
      <c r="R303" s="45"/>
      <c r="S303" s="45"/>
      <c r="T303" s="42"/>
    </row>
    <row r="304" spans="2:20" s="1" customFormat="1" ht="22.5" customHeight="1" x14ac:dyDescent="0.2">
      <c r="B304" s="14"/>
      <c r="C304" s="99">
        <v>113003</v>
      </c>
      <c r="D304" s="3" t="s">
        <v>16</v>
      </c>
      <c r="E304" s="65" t="s">
        <v>104</v>
      </c>
      <c r="F304" s="4" t="s">
        <v>43</v>
      </c>
      <c r="G304" s="5" t="s">
        <v>20</v>
      </c>
      <c r="H304" s="6">
        <v>16</v>
      </c>
      <c r="I304" s="7"/>
      <c r="J304" s="7">
        <f t="shared" si="26"/>
        <v>0</v>
      </c>
      <c r="K304" s="4" t="s">
        <v>151</v>
      </c>
      <c r="L304" s="55"/>
      <c r="N304" s="41"/>
      <c r="O304" s="42"/>
      <c r="P304" s="43"/>
      <c r="Q304" s="44"/>
      <c r="R304" s="45"/>
      <c r="S304" s="45"/>
      <c r="T304" s="42"/>
    </row>
    <row r="305" spans="2:20" s="1" customFormat="1" ht="22.5" customHeight="1" x14ac:dyDescent="0.2">
      <c r="B305" s="14"/>
      <c r="C305" s="99">
        <v>113004</v>
      </c>
      <c r="D305" s="3" t="s">
        <v>16</v>
      </c>
      <c r="E305" s="65" t="s">
        <v>141</v>
      </c>
      <c r="F305" s="4" t="s">
        <v>245</v>
      </c>
      <c r="G305" s="5" t="s">
        <v>22</v>
      </c>
      <c r="H305" s="6">
        <v>1.944</v>
      </c>
      <c r="I305" s="7"/>
      <c r="J305" s="7">
        <f t="shared" si="26"/>
        <v>0</v>
      </c>
      <c r="K305" s="4" t="s">
        <v>151</v>
      </c>
      <c r="L305" s="55"/>
      <c r="N305" s="41"/>
      <c r="O305" s="42"/>
      <c r="P305" s="43"/>
      <c r="Q305" s="44"/>
      <c r="R305" s="45"/>
      <c r="S305" s="45"/>
      <c r="T305" s="42"/>
    </row>
    <row r="306" spans="2:20" s="1" customFormat="1" ht="22.5" customHeight="1" x14ac:dyDescent="0.2">
      <c r="B306" s="14"/>
      <c r="C306" s="99">
        <v>113005</v>
      </c>
      <c r="D306" s="3" t="s">
        <v>16</v>
      </c>
      <c r="E306" s="65" t="s">
        <v>143</v>
      </c>
      <c r="F306" s="4" t="s">
        <v>246</v>
      </c>
      <c r="G306" s="5" t="s">
        <v>22</v>
      </c>
      <c r="H306" s="6">
        <f>H307+H311*0.1</f>
        <v>3.2</v>
      </c>
      <c r="I306" s="7"/>
      <c r="J306" s="7">
        <f t="shared" si="26"/>
        <v>0</v>
      </c>
      <c r="K306" s="4" t="s">
        <v>151</v>
      </c>
      <c r="L306" s="55"/>
      <c r="N306" s="41"/>
      <c r="O306" s="42"/>
      <c r="P306" s="43"/>
      <c r="Q306" s="44"/>
      <c r="R306" s="45"/>
      <c r="S306" s="45"/>
      <c r="T306" s="42"/>
    </row>
    <row r="307" spans="2:20" s="1" customFormat="1" ht="22.5" customHeight="1" x14ac:dyDescent="0.2">
      <c r="B307" s="14"/>
      <c r="C307" s="99">
        <v>113006</v>
      </c>
      <c r="D307" s="3" t="s">
        <v>16</v>
      </c>
      <c r="E307" s="65" t="s">
        <v>60</v>
      </c>
      <c r="F307" s="4" t="s">
        <v>61</v>
      </c>
      <c r="G307" s="5" t="s">
        <v>22</v>
      </c>
      <c r="H307" s="6">
        <v>1.6</v>
      </c>
      <c r="I307" s="7"/>
      <c r="J307" s="7">
        <f t="shared" si="26"/>
        <v>0</v>
      </c>
      <c r="K307" s="4" t="s">
        <v>151</v>
      </c>
      <c r="L307" s="55"/>
      <c r="N307" s="41"/>
      <c r="O307" s="42"/>
      <c r="P307" s="43"/>
      <c r="Q307" s="44"/>
      <c r="R307" s="45"/>
      <c r="S307" s="45"/>
      <c r="T307" s="42"/>
    </row>
    <row r="308" spans="2:20" s="1" customFormat="1" ht="22.5" customHeight="1" x14ac:dyDescent="0.2">
      <c r="B308" s="14"/>
      <c r="C308" s="99">
        <v>113007</v>
      </c>
      <c r="D308" s="3" t="s">
        <v>16</v>
      </c>
      <c r="E308" s="65" t="s">
        <v>62</v>
      </c>
      <c r="F308" s="4" t="s">
        <v>63</v>
      </c>
      <c r="G308" s="5" t="s">
        <v>22</v>
      </c>
      <c r="H308" s="6">
        <v>0.01</v>
      </c>
      <c r="I308" s="7"/>
      <c r="J308" s="7">
        <f t="shared" si="26"/>
        <v>0</v>
      </c>
      <c r="K308" s="4" t="s">
        <v>151</v>
      </c>
      <c r="L308" s="55"/>
      <c r="N308" s="41"/>
      <c r="O308" s="42"/>
      <c r="P308" s="43"/>
      <c r="Q308" s="44"/>
      <c r="R308" s="45"/>
      <c r="S308" s="45"/>
      <c r="T308" s="42"/>
    </row>
    <row r="309" spans="2:20" s="1" customFormat="1" ht="22.5" customHeight="1" x14ac:dyDescent="0.2">
      <c r="B309" s="14"/>
      <c r="C309" s="3"/>
      <c r="D309" s="3"/>
      <c r="E309" s="64" t="s">
        <v>84</v>
      </c>
      <c r="F309" s="4"/>
      <c r="G309" s="5"/>
      <c r="H309" s="6"/>
      <c r="I309" s="7"/>
      <c r="J309" s="7"/>
      <c r="K309" s="62"/>
      <c r="L309" s="16"/>
      <c r="N309" s="41"/>
      <c r="O309" s="42"/>
      <c r="P309" s="43"/>
      <c r="Q309" s="44"/>
      <c r="R309" s="45"/>
      <c r="S309" s="45"/>
      <c r="T309" s="42"/>
    </row>
    <row r="310" spans="2:20" s="1" customFormat="1" ht="22.5" customHeight="1" x14ac:dyDescent="0.2">
      <c r="B310" s="14"/>
      <c r="C310" s="100">
        <v>113008</v>
      </c>
      <c r="D310" s="66" t="s">
        <v>23</v>
      </c>
      <c r="E310" s="67" t="s">
        <v>65</v>
      </c>
      <c r="F310" s="68" t="s">
        <v>66</v>
      </c>
      <c r="G310" s="69" t="s">
        <v>22</v>
      </c>
      <c r="H310" s="70">
        <v>1.944</v>
      </c>
      <c r="I310" s="71"/>
      <c r="J310" s="71">
        <f t="shared" ref="J310:J314" si="27">ROUND(I310*H310,2)</f>
        <v>0</v>
      </c>
      <c r="K310" s="68" t="s">
        <v>151</v>
      </c>
      <c r="L310" s="56"/>
      <c r="N310" s="41"/>
      <c r="O310" s="42"/>
      <c r="P310" s="43"/>
      <c r="Q310" s="44"/>
      <c r="R310" s="45"/>
      <c r="S310" s="45"/>
      <c r="T310" s="42"/>
    </row>
    <row r="311" spans="2:20" s="1" customFormat="1" ht="22.5" customHeight="1" x14ac:dyDescent="0.2">
      <c r="B311" s="14"/>
      <c r="C311" s="100">
        <v>113009</v>
      </c>
      <c r="D311" s="66" t="s">
        <v>23</v>
      </c>
      <c r="E311" s="67" t="s">
        <v>67</v>
      </c>
      <c r="F311" s="68" t="s">
        <v>152</v>
      </c>
      <c r="G311" s="69" t="s">
        <v>20</v>
      </c>
      <c r="H311" s="70">
        <v>16</v>
      </c>
      <c r="I311" s="71"/>
      <c r="J311" s="71">
        <f t="shared" si="27"/>
        <v>0</v>
      </c>
      <c r="K311" s="68" t="s">
        <v>151</v>
      </c>
      <c r="L311" s="56"/>
      <c r="N311" s="41"/>
      <c r="O311" s="42"/>
      <c r="P311" s="43"/>
      <c r="Q311" s="44"/>
      <c r="R311" s="45"/>
      <c r="S311" s="45"/>
      <c r="T311" s="42"/>
    </row>
    <row r="312" spans="2:20" s="1" customFormat="1" ht="22.5" customHeight="1" x14ac:dyDescent="0.2">
      <c r="B312" s="14"/>
      <c r="C312" s="100">
        <v>113010</v>
      </c>
      <c r="D312" s="66" t="s">
        <v>23</v>
      </c>
      <c r="E312" s="67" t="s">
        <v>39</v>
      </c>
      <c r="F312" s="68" t="s">
        <v>40</v>
      </c>
      <c r="G312" s="69" t="s">
        <v>20</v>
      </c>
      <c r="H312" s="70">
        <v>128</v>
      </c>
      <c r="I312" s="71"/>
      <c r="J312" s="71">
        <f t="shared" si="27"/>
        <v>0</v>
      </c>
      <c r="K312" s="68" t="s">
        <v>151</v>
      </c>
      <c r="L312" s="56"/>
      <c r="N312" s="41"/>
      <c r="O312" s="42"/>
      <c r="P312" s="43"/>
      <c r="Q312" s="44"/>
      <c r="R312" s="45"/>
      <c r="S312" s="45"/>
      <c r="T312" s="42"/>
    </row>
    <row r="313" spans="2:20" s="1" customFormat="1" ht="22.5" customHeight="1" x14ac:dyDescent="0.2">
      <c r="B313" s="14"/>
      <c r="C313" s="100">
        <v>113011</v>
      </c>
      <c r="D313" s="66" t="s">
        <v>23</v>
      </c>
      <c r="E313" s="67" t="s">
        <v>37</v>
      </c>
      <c r="F313" s="68" t="s">
        <v>38</v>
      </c>
      <c r="G313" s="69" t="s">
        <v>20</v>
      </c>
      <c r="H313" s="70">
        <v>128</v>
      </c>
      <c r="I313" s="71"/>
      <c r="J313" s="71">
        <f t="shared" si="27"/>
        <v>0</v>
      </c>
      <c r="K313" s="68" t="s">
        <v>151</v>
      </c>
      <c r="L313" s="56"/>
      <c r="N313" s="41"/>
      <c r="O313" s="42"/>
      <c r="P313" s="43"/>
      <c r="Q313" s="44"/>
      <c r="R313" s="45"/>
      <c r="S313" s="45"/>
      <c r="T313" s="42"/>
    </row>
    <row r="314" spans="2:20" s="1" customFormat="1" ht="22.5" customHeight="1" x14ac:dyDescent="0.2">
      <c r="B314" s="14"/>
      <c r="C314" s="100">
        <v>113012</v>
      </c>
      <c r="D314" s="66" t="s">
        <v>23</v>
      </c>
      <c r="E314" s="67" t="s">
        <v>41</v>
      </c>
      <c r="F314" s="68" t="s">
        <v>153</v>
      </c>
      <c r="G314" s="69" t="s">
        <v>20</v>
      </c>
      <c r="H314" s="70">
        <v>32</v>
      </c>
      <c r="I314" s="71"/>
      <c r="J314" s="71">
        <f t="shared" si="27"/>
        <v>0</v>
      </c>
      <c r="K314" s="68" t="s">
        <v>151</v>
      </c>
      <c r="L314" s="56"/>
    </row>
    <row r="315" spans="2:20" s="1" customFormat="1" ht="22.5" customHeight="1" x14ac:dyDescent="0.2">
      <c r="B315" s="14"/>
      <c r="L315" s="16"/>
    </row>
    <row r="316" spans="2:20" s="1" customFormat="1" ht="22.5" customHeight="1" x14ac:dyDescent="0.2">
      <c r="B316" s="14"/>
      <c r="L316" s="16"/>
    </row>
    <row r="317" spans="2:20" s="1" customFormat="1" ht="22.5" customHeight="1" x14ac:dyDescent="0.2">
      <c r="B317" s="14"/>
      <c r="C317" s="83" t="s">
        <v>184</v>
      </c>
      <c r="D317" s="84"/>
      <c r="E317" s="85"/>
      <c r="F317" s="85"/>
      <c r="G317" s="86"/>
      <c r="H317" s="86"/>
      <c r="I317" s="86"/>
      <c r="J317" s="87">
        <f>SUM(J318:J342)</f>
        <v>0</v>
      </c>
      <c r="L317" s="16"/>
    </row>
    <row r="318" spans="2:20" s="1" customFormat="1" ht="22.5" customHeight="1" x14ac:dyDescent="0.2">
      <c r="B318" s="14"/>
      <c r="C318" s="3"/>
      <c r="D318" s="3"/>
      <c r="E318" s="64" t="s">
        <v>83</v>
      </c>
      <c r="F318" s="4"/>
      <c r="G318" s="5"/>
      <c r="H318" s="6"/>
      <c r="I318" s="7"/>
      <c r="J318" s="7"/>
      <c r="K318" s="62"/>
      <c r="L318" s="16"/>
    </row>
    <row r="319" spans="2:20" s="1" customFormat="1" ht="22.5" customHeight="1" x14ac:dyDescent="0.2">
      <c r="B319" s="14"/>
      <c r="C319" s="99">
        <v>114001</v>
      </c>
      <c r="D319" s="3" t="s">
        <v>16</v>
      </c>
      <c r="E319" s="65" t="s">
        <v>47</v>
      </c>
      <c r="F319" s="4" t="s">
        <v>48</v>
      </c>
      <c r="G319" s="5" t="s">
        <v>17</v>
      </c>
      <c r="H319" s="6">
        <v>29</v>
      </c>
      <c r="I319" s="7"/>
      <c r="J319" s="7">
        <f t="shared" ref="J319:J331" si="28">ROUND(I319*H319,2)</f>
        <v>0</v>
      </c>
      <c r="K319" s="4" t="s">
        <v>151</v>
      </c>
      <c r="L319" s="55"/>
      <c r="N319" s="41"/>
      <c r="O319" s="42"/>
      <c r="P319" s="43"/>
      <c r="Q319" s="44"/>
      <c r="R319" s="45"/>
      <c r="S319" s="45"/>
      <c r="T319" s="42"/>
    </row>
    <row r="320" spans="2:20" s="1" customFormat="1" ht="22.5" customHeight="1" x14ac:dyDescent="0.2">
      <c r="B320" s="14"/>
      <c r="C320" s="99">
        <v>114002</v>
      </c>
      <c r="D320" s="3" t="s">
        <v>16</v>
      </c>
      <c r="E320" s="65" t="s">
        <v>49</v>
      </c>
      <c r="F320" s="4" t="s">
        <v>50</v>
      </c>
      <c r="G320" s="5" t="s">
        <v>18</v>
      </c>
      <c r="H320" s="6">
        <v>2.9</v>
      </c>
      <c r="I320" s="7"/>
      <c r="J320" s="7">
        <f t="shared" si="28"/>
        <v>0</v>
      </c>
      <c r="K320" s="4" t="s">
        <v>151</v>
      </c>
      <c r="L320" s="55"/>
      <c r="N320" s="41"/>
      <c r="O320" s="42"/>
      <c r="P320" s="43"/>
      <c r="Q320" s="44"/>
      <c r="R320" s="45"/>
      <c r="S320" s="45"/>
      <c r="T320" s="42"/>
    </row>
    <row r="321" spans="2:20" s="1" customFormat="1" ht="22.5" customHeight="1" x14ac:dyDescent="0.2">
      <c r="B321" s="14"/>
      <c r="C321" s="99">
        <v>114003</v>
      </c>
      <c r="D321" s="3" t="s">
        <v>16</v>
      </c>
      <c r="E321" s="65" t="s">
        <v>45</v>
      </c>
      <c r="F321" s="4" t="s">
        <v>46</v>
      </c>
      <c r="G321" s="5" t="s">
        <v>18</v>
      </c>
      <c r="H321" s="6">
        <v>4.32</v>
      </c>
      <c r="I321" s="7"/>
      <c r="J321" s="7">
        <f t="shared" si="28"/>
        <v>0</v>
      </c>
      <c r="K321" s="4" t="s">
        <v>151</v>
      </c>
      <c r="L321" s="55"/>
      <c r="N321" s="41"/>
      <c r="O321" s="42"/>
      <c r="P321" s="43"/>
      <c r="Q321" s="44"/>
      <c r="R321" s="45"/>
      <c r="S321" s="45"/>
      <c r="T321" s="42"/>
    </row>
    <row r="322" spans="2:20" s="1" customFormat="1" ht="22.5" customHeight="1" x14ac:dyDescent="0.2">
      <c r="B322" s="14"/>
      <c r="C322" s="99">
        <v>114004</v>
      </c>
      <c r="D322" s="3" t="s">
        <v>16</v>
      </c>
      <c r="E322" s="65" t="s">
        <v>104</v>
      </c>
      <c r="F322" s="4" t="s">
        <v>43</v>
      </c>
      <c r="G322" s="5" t="s">
        <v>20</v>
      </c>
      <c r="H322" s="6">
        <v>7</v>
      </c>
      <c r="I322" s="7"/>
      <c r="J322" s="7">
        <f t="shared" si="28"/>
        <v>0</v>
      </c>
      <c r="K322" s="4" t="s">
        <v>151</v>
      </c>
      <c r="L322" s="55"/>
      <c r="N322" s="41"/>
      <c r="O322" s="42"/>
      <c r="P322" s="43"/>
      <c r="Q322" s="44"/>
      <c r="R322" s="45"/>
      <c r="S322" s="45"/>
      <c r="T322" s="42"/>
    </row>
    <row r="323" spans="2:20" s="1" customFormat="1" ht="22.5" customHeight="1" x14ac:dyDescent="0.2">
      <c r="B323" s="14"/>
      <c r="C323" s="99">
        <v>114005</v>
      </c>
      <c r="D323" s="3" t="s">
        <v>16</v>
      </c>
      <c r="E323" s="65" t="s">
        <v>91</v>
      </c>
      <c r="F323" s="4" t="s">
        <v>92</v>
      </c>
      <c r="G323" s="5" t="s">
        <v>20</v>
      </c>
      <c r="H323" s="6">
        <v>12</v>
      </c>
      <c r="I323" s="7"/>
      <c r="J323" s="7">
        <f t="shared" si="28"/>
        <v>0</v>
      </c>
      <c r="K323" s="4" t="s">
        <v>151</v>
      </c>
      <c r="L323" s="55"/>
      <c r="N323" s="41"/>
      <c r="O323" s="42"/>
      <c r="P323" s="43"/>
      <c r="Q323" s="44"/>
      <c r="R323" s="45"/>
      <c r="S323" s="45"/>
      <c r="T323" s="42"/>
    </row>
    <row r="324" spans="2:20" s="1" customFormat="1" ht="22.5" customHeight="1" x14ac:dyDescent="0.2">
      <c r="B324" s="14"/>
      <c r="C324" s="99">
        <v>114006</v>
      </c>
      <c r="D324" s="3" t="s">
        <v>16</v>
      </c>
      <c r="E324" s="65" t="s">
        <v>93</v>
      </c>
      <c r="F324" s="4" t="s">
        <v>94</v>
      </c>
      <c r="G324" s="5" t="s">
        <v>20</v>
      </c>
      <c r="H324" s="6">
        <v>9</v>
      </c>
      <c r="I324" s="7"/>
      <c r="J324" s="7">
        <f t="shared" si="28"/>
        <v>0</v>
      </c>
      <c r="K324" s="4" t="s">
        <v>151</v>
      </c>
      <c r="L324" s="55"/>
      <c r="N324" s="41"/>
      <c r="O324" s="42"/>
      <c r="P324" s="43"/>
      <c r="Q324" s="44"/>
      <c r="R324" s="45"/>
      <c r="S324" s="45"/>
      <c r="T324" s="42"/>
    </row>
    <row r="325" spans="2:20" s="1" customFormat="1" ht="22.5" customHeight="1" x14ac:dyDescent="0.2">
      <c r="B325" s="14"/>
      <c r="C325" s="99">
        <v>114007</v>
      </c>
      <c r="D325" s="3" t="s">
        <v>16</v>
      </c>
      <c r="E325" s="65" t="s">
        <v>95</v>
      </c>
      <c r="F325" s="4" t="s">
        <v>96</v>
      </c>
      <c r="G325" s="5" t="s">
        <v>20</v>
      </c>
      <c r="H325" s="6">
        <v>6</v>
      </c>
      <c r="I325" s="7"/>
      <c r="J325" s="7">
        <f t="shared" si="28"/>
        <v>0</v>
      </c>
      <c r="K325" s="4" t="s">
        <v>151</v>
      </c>
      <c r="L325" s="55"/>
      <c r="N325" s="41"/>
      <c r="O325" s="42"/>
      <c r="P325" s="43"/>
      <c r="Q325" s="44"/>
      <c r="R325" s="45"/>
      <c r="S325" s="45"/>
      <c r="T325" s="42"/>
    </row>
    <row r="326" spans="2:20" s="1" customFormat="1" ht="22.5" customHeight="1" x14ac:dyDescent="0.2">
      <c r="B326" s="14"/>
      <c r="C326" s="99">
        <v>114008</v>
      </c>
      <c r="D326" s="3" t="s">
        <v>16</v>
      </c>
      <c r="E326" s="65" t="s">
        <v>97</v>
      </c>
      <c r="F326" s="4" t="s">
        <v>98</v>
      </c>
      <c r="G326" s="5" t="s">
        <v>99</v>
      </c>
      <c r="H326" s="6">
        <v>45</v>
      </c>
      <c r="I326" s="7"/>
      <c r="J326" s="7">
        <f t="shared" si="28"/>
        <v>0</v>
      </c>
      <c r="K326" s="4" t="s">
        <v>151</v>
      </c>
      <c r="L326" s="55"/>
      <c r="N326" s="41"/>
      <c r="O326" s="42"/>
      <c r="P326" s="43"/>
      <c r="Q326" s="44"/>
      <c r="R326" s="45"/>
      <c r="S326" s="45"/>
      <c r="T326" s="42"/>
    </row>
    <row r="327" spans="2:20" s="1" customFormat="1" ht="22.5" customHeight="1" x14ac:dyDescent="0.2">
      <c r="B327" s="14"/>
      <c r="C327" s="99">
        <v>114009</v>
      </c>
      <c r="D327" s="3" t="s">
        <v>16</v>
      </c>
      <c r="E327" s="65" t="s">
        <v>141</v>
      </c>
      <c r="F327" s="4" t="s">
        <v>245</v>
      </c>
      <c r="G327" s="5" t="s">
        <v>22</v>
      </c>
      <c r="H327" s="6">
        <f>H329+H333+H334</f>
        <v>20.772000000000002</v>
      </c>
      <c r="I327" s="7"/>
      <c r="J327" s="7">
        <f t="shared" si="28"/>
        <v>0</v>
      </c>
      <c r="K327" s="4" t="s">
        <v>151</v>
      </c>
      <c r="L327" s="55"/>
      <c r="N327" s="41"/>
      <c r="O327" s="42"/>
      <c r="P327" s="43"/>
      <c r="Q327" s="44"/>
      <c r="R327" s="45"/>
      <c r="S327" s="45"/>
      <c r="T327" s="42"/>
    </row>
    <row r="328" spans="2:20" s="1" customFormat="1" ht="22.5" customHeight="1" x14ac:dyDescent="0.2">
      <c r="B328" s="14"/>
      <c r="C328" s="99">
        <v>114010</v>
      </c>
      <c r="D328" s="3" t="s">
        <v>16</v>
      </c>
      <c r="E328" s="65" t="s">
        <v>143</v>
      </c>
      <c r="F328" s="4" t="s">
        <v>246</v>
      </c>
      <c r="G328" s="5" t="s">
        <v>22</v>
      </c>
      <c r="H328" s="6">
        <f>H330+H335*0.1+H336</f>
        <v>8.43</v>
      </c>
      <c r="I328" s="7"/>
      <c r="J328" s="7">
        <f t="shared" si="28"/>
        <v>0</v>
      </c>
      <c r="K328" s="4" t="s">
        <v>151</v>
      </c>
      <c r="L328" s="55"/>
      <c r="N328" s="41"/>
      <c r="O328" s="42"/>
      <c r="P328" s="43"/>
      <c r="Q328" s="44"/>
      <c r="R328" s="45"/>
      <c r="S328" s="45"/>
      <c r="T328" s="42"/>
    </row>
    <row r="329" spans="2:20" s="1" customFormat="1" ht="22.5" customHeight="1" x14ac:dyDescent="0.2">
      <c r="B329" s="14"/>
      <c r="C329" s="99">
        <v>114011</v>
      </c>
      <c r="D329" s="3" t="s">
        <v>16</v>
      </c>
      <c r="E329" s="65" t="s">
        <v>58</v>
      </c>
      <c r="F329" s="4" t="s">
        <v>59</v>
      </c>
      <c r="G329" s="5" t="s">
        <v>22</v>
      </c>
      <c r="H329" s="6">
        <f>H321*1.9</f>
        <v>8.2080000000000002</v>
      </c>
      <c r="I329" s="7"/>
      <c r="J329" s="7">
        <f t="shared" si="28"/>
        <v>0</v>
      </c>
      <c r="K329" s="4" t="s">
        <v>154</v>
      </c>
      <c r="L329" s="55"/>
      <c r="N329" s="41"/>
      <c r="O329" s="42"/>
      <c r="P329" s="43"/>
      <c r="Q329" s="44"/>
      <c r="R329" s="45"/>
      <c r="S329" s="45"/>
      <c r="T329" s="42"/>
    </row>
    <row r="330" spans="2:20" s="1" customFormat="1" ht="22.5" customHeight="1" x14ac:dyDescent="0.2">
      <c r="B330" s="14"/>
      <c r="C330" s="99">
        <v>114012</v>
      </c>
      <c r="D330" s="3" t="s">
        <v>16</v>
      </c>
      <c r="E330" s="65" t="s">
        <v>60</v>
      </c>
      <c r="F330" s="4" t="s">
        <v>61</v>
      </c>
      <c r="G330" s="5" t="s">
        <v>22</v>
      </c>
      <c r="H330" s="6">
        <v>4.2149999999999999</v>
      </c>
      <c r="I330" s="7"/>
      <c r="J330" s="7">
        <f t="shared" si="28"/>
        <v>0</v>
      </c>
      <c r="K330" s="4" t="s">
        <v>151</v>
      </c>
      <c r="L330" s="55"/>
      <c r="N330" s="41"/>
      <c r="O330" s="42"/>
      <c r="P330" s="43"/>
      <c r="Q330" s="44"/>
      <c r="R330" s="45"/>
      <c r="S330" s="45"/>
      <c r="T330" s="42"/>
    </row>
    <row r="331" spans="2:20" s="1" customFormat="1" ht="22.5" customHeight="1" x14ac:dyDescent="0.2">
      <c r="B331" s="14"/>
      <c r="C331" s="99">
        <v>114013</v>
      </c>
      <c r="D331" s="3" t="s">
        <v>16</v>
      </c>
      <c r="E331" s="65" t="s">
        <v>62</v>
      </c>
      <c r="F331" s="4" t="s">
        <v>63</v>
      </c>
      <c r="G331" s="5" t="s">
        <v>22</v>
      </c>
      <c r="H331" s="6">
        <v>0.01</v>
      </c>
      <c r="I331" s="7"/>
      <c r="J331" s="7">
        <f t="shared" si="28"/>
        <v>0</v>
      </c>
      <c r="K331" s="4" t="s">
        <v>151</v>
      </c>
      <c r="L331" s="55"/>
      <c r="N331" s="41"/>
      <c r="O331" s="42"/>
      <c r="P331" s="43"/>
      <c r="Q331" s="44"/>
      <c r="R331" s="45"/>
      <c r="S331" s="45"/>
      <c r="T331" s="42"/>
    </row>
    <row r="332" spans="2:20" s="1" customFormat="1" ht="22.5" customHeight="1" x14ac:dyDescent="0.2">
      <c r="B332" s="14"/>
      <c r="C332" s="3"/>
      <c r="D332" s="3"/>
      <c r="E332" s="64" t="s">
        <v>84</v>
      </c>
      <c r="F332" s="4"/>
      <c r="G332" s="5"/>
      <c r="H332" s="6"/>
      <c r="I332" s="7"/>
      <c r="J332" s="7"/>
      <c r="K332" s="62"/>
      <c r="L332" s="16"/>
      <c r="N332" s="41"/>
      <c r="O332" s="42"/>
      <c r="P332" s="43"/>
      <c r="Q332" s="44"/>
      <c r="R332" s="45"/>
      <c r="S332" s="45"/>
      <c r="T332" s="42"/>
    </row>
    <row r="333" spans="2:20" s="1" customFormat="1" ht="22.5" customHeight="1" x14ac:dyDescent="0.2">
      <c r="B333" s="14"/>
      <c r="C333" s="100">
        <v>114014</v>
      </c>
      <c r="D333" s="66" t="s">
        <v>23</v>
      </c>
      <c r="E333" s="67" t="s">
        <v>65</v>
      </c>
      <c r="F333" s="68" t="s">
        <v>66</v>
      </c>
      <c r="G333" s="69" t="s">
        <v>22</v>
      </c>
      <c r="H333" s="70">
        <v>5.22</v>
      </c>
      <c r="I333" s="71"/>
      <c r="J333" s="71">
        <f t="shared" ref="J333:J342" si="29">ROUND(I333*H333,2)</f>
        <v>0</v>
      </c>
      <c r="K333" s="68" t="s">
        <v>151</v>
      </c>
      <c r="L333" s="56"/>
      <c r="N333" s="41"/>
      <c r="O333" s="42"/>
      <c r="P333" s="43"/>
      <c r="Q333" s="44"/>
      <c r="R333" s="45"/>
      <c r="S333" s="45"/>
      <c r="T333" s="42"/>
    </row>
    <row r="334" spans="2:20" s="1" customFormat="1" ht="22.5" customHeight="1" x14ac:dyDescent="0.2">
      <c r="B334" s="14"/>
      <c r="C334" s="100">
        <v>114015</v>
      </c>
      <c r="D334" s="66" t="s">
        <v>23</v>
      </c>
      <c r="E334" s="67" t="s">
        <v>24</v>
      </c>
      <c r="F334" s="68" t="s">
        <v>64</v>
      </c>
      <c r="G334" s="69" t="s">
        <v>22</v>
      </c>
      <c r="H334" s="70">
        <v>7.3440000000000003</v>
      </c>
      <c r="I334" s="71"/>
      <c r="J334" s="71">
        <f t="shared" si="29"/>
        <v>0</v>
      </c>
      <c r="K334" s="68" t="s">
        <v>151</v>
      </c>
      <c r="L334" s="56"/>
      <c r="N334" s="41"/>
      <c r="O334" s="42"/>
      <c r="P334" s="43"/>
      <c r="Q334" s="44"/>
      <c r="R334" s="45"/>
      <c r="S334" s="45"/>
      <c r="T334" s="42"/>
    </row>
    <row r="335" spans="2:20" s="1" customFormat="1" ht="22.5" customHeight="1" x14ac:dyDescent="0.2">
      <c r="B335" s="14"/>
      <c r="C335" s="100">
        <v>114016</v>
      </c>
      <c r="D335" s="66" t="s">
        <v>23</v>
      </c>
      <c r="E335" s="67" t="s">
        <v>67</v>
      </c>
      <c r="F335" s="68" t="s">
        <v>152</v>
      </c>
      <c r="G335" s="69" t="s">
        <v>20</v>
      </c>
      <c r="H335" s="70">
        <v>7</v>
      </c>
      <c r="I335" s="71"/>
      <c r="J335" s="71">
        <f t="shared" si="29"/>
        <v>0</v>
      </c>
      <c r="K335" s="68" t="s">
        <v>151</v>
      </c>
      <c r="L335" s="56"/>
      <c r="N335" s="41"/>
      <c r="O335" s="42"/>
      <c r="P335" s="43"/>
      <c r="Q335" s="44"/>
      <c r="R335" s="45"/>
      <c r="S335" s="45"/>
      <c r="T335" s="42"/>
    </row>
    <row r="336" spans="2:20" s="1" customFormat="1" ht="22.5" customHeight="1" x14ac:dyDescent="0.2">
      <c r="B336" s="14"/>
      <c r="C336" s="100">
        <v>114017</v>
      </c>
      <c r="D336" s="66" t="s">
        <v>23</v>
      </c>
      <c r="E336" s="67" t="s">
        <v>100</v>
      </c>
      <c r="F336" s="68" t="s">
        <v>101</v>
      </c>
      <c r="G336" s="69" t="s">
        <v>18</v>
      </c>
      <c r="H336" s="70">
        <v>3.5150000000000001</v>
      </c>
      <c r="I336" s="71"/>
      <c r="J336" s="71">
        <f t="shared" si="29"/>
        <v>0</v>
      </c>
      <c r="K336" s="68" t="s">
        <v>151</v>
      </c>
      <c r="L336" s="56"/>
      <c r="N336" s="41"/>
      <c r="O336" s="42"/>
      <c r="P336" s="43"/>
      <c r="Q336" s="44"/>
      <c r="R336" s="45"/>
      <c r="S336" s="45"/>
      <c r="T336" s="42"/>
    </row>
    <row r="337" spans="2:20" s="1" customFormat="1" ht="22.5" customHeight="1" x14ac:dyDescent="0.2">
      <c r="B337" s="14"/>
      <c r="C337" s="100">
        <v>114018</v>
      </c>
      <c r="D337" s="66" t="s">
        <v>23</v>
      </c>
      <c r="E337" s="67" t="s">
        <v>39</v>
      </c>
      <c r="F337" s="68" t="s">
        <v>40</v>
      </c>
      <c r="G337" s="69" t="s">
        <v>20</v>
      </c>
      <c r="H337" s="70">
        <v>392</v>
      </c>
      <c r="I337" s="71"/>
      <c r="J337" s="71">
        <f t="shared" si="29"/>
        <v>0</v>
      </c>
      <c r="K337" s="68" t="s">
        <v>151</v>
      </c>
      <c r="L337" s="56"/>
      <c r="N337" s="41"/>
      <c r="O337" s="42"/>
      <c r="P337" s="43"/>
      <c r="Q337" s="44"/>
      <c r="R337" s="45"/>
      <c r="S337" s="45"/>
      <c r="T337" s="42"/>
    </row>
    <row r="338" spans="2:20" s="1" customFormat="1" ht="22.5" customHeight="1" x14ac:dyDescent="0.2">
      <c r="B338" s="14"/>
      <c r="C338" s="100">
        <v>114019</v>
      </c>
      <c r="D338" s="66" t="s">
        <v>23</v>
      </c>
      <c r="E338" s="67" t="s">
        <v>37</v>
      </c>
      <c r="F338" s="68" t="s">
        <v>38</v>
      </c>
      <c r="G338" s="69" t="s">
        <v>20</v>
      </c>
      <c r="H338" s="70">
        <v>56</v>
      </c>
      <c r="I338" s="71"/>
      <c r="J338" s="71">
        <f t="shared" si="29"/>
        <v>0</v>
      </c>
      <c r="K338" s="68" t="s">
        <v>151</v>
      </c>
      <c r="L338" s="56"/>
      <c r="N338" s="41"/>
      <c r="O338" s="42"/>
      <c r="P338" s="43"/>
      <c r="Q338" s="44"/>
      <c r="R338" s="45"/>
      <c r="S338" s="45"/>
      <c r="T338" s="42"/>
    </row>
    <row r="339" spans="2:20" s="1" customFormat="1" ht="22.5" customHeight="1" x14ac:dyDescent="0.2">
      <c r="B339" s="14"/>
      <c r="C339" s="100">
        <v>114020</v>
      </c>
      <c r="D339" s="66" t="s">
        <v>23</v>
      </c>
      <c r="E339" s="67" t="s">
        <v>87</v>
      </c>
      <c r="F339" s="68" t="s">
        <v>88</v>
      </c>
      <c r="G339" s="69" t="s">
        <v>20</v>
      </c>
      <c r="H339" s="70">
        <v>336</v>
      </c>
      <c r="I339" s="71"/>
      <c r="J339" s="71">
        <f t="shared" si="29"/>
        <v>0</v>
      </c>
      <c r="K339" s="68" t="s">
        <v>151</v>
      </c>
      <c r="L339" s="56"/>
      <c r="N339" s="41"/>
      <c r="O339" s="42"/>
      <c r="P339" s="43"/>
      <c r="Q339" s="44"/>
      <c r="R339" s="45"/>
      <c r="S339" s="45"/>
      <c r="T339" s="42"/>
    </row>
    <row r="340" spans="2:20" s="1" customFormat="1" ht="22.5" customHeight="1" x14ac:dyDescent="0.2">
      <c r="B340" s="14"/>
      <c r="C340" s="100">
        <v>114021</v>
      </c>
      <c r="D340" s="66" t="s">
        <v>23</v>
      </c>
      <c r="E340" s="67" t="s">
        <v>25</v>
      </c>
      <c r="F340" s="68" t="s">
        <v>26</v>
      </c>
      <c r="G340" s="69" t="s">
        <v>20</v>
      </c>
      <c r="H340" s="70">
        <v>14</v>
      </c>
      <c r="I340" s="71"/>
      <c r="J340" s="71">
        <f t="shared" si="29"/>
        <v>0</v>
      </c>
      <c r="K340" s="68" t="s">
        <v>151</v>
      </c>
      <c r="L340" s="56"/>
      <c r="N340" s="41"/>
      <c r="O340" s="42"/>
      <c r="P340" s="43"/>
      <c r="Q340" s="44"/>
      <c r="R340" s="45"/>
      <c r="S340" s="45"/>
      <c r="T340" s="42"/>
    </row>
    <row r="341" spans="2:20" s="1" customFormat="1" ht="22.5" customHeight="1" x14ac:dyDescent="0.2">
      <c r="B341" s="14"/>
      <c r="C341" s="100">
        <v>114022</v>
      </c>
      <c r="D341" s="66" t="s">
        <v>23</v>
      </c>
      <c r="E341" s="67" t="s">
        <v>41</v>
      </c>
      <c r="F341" s="68" t="s">
        <v>153</v>
      </c>
      <c r="G341" s="69" t="s">
        <v>20</v>
      </c>
      <c r="H341" s="70">
        <v>14</v>
      </c>
      <c r="I341" s="71"/>
      <c r="J341" s="71">
        <f t="shared" si="29"/>
        <v>0</v>
      </c>
      <c r="K341" s="68" t="s">
        <v>151</v>
      </c>
      <c r="L341" s="56"/>
      <c r="N341" s="41"/>
      <c r="O341" s="42"/>
      <c r="P341" s="43"/>
      <c r="Q341" s="44"/>
      <c r="R341" s="45"/>
      <c r="S341" s="45"/>
      <c r="T341" s="42"/>
    </row>
    <row r="342" spans="2:20" s="1" customFormat="1" ht="22.5" customHeight="1" x14ac:dyDescent="0.2">
      <c r="B342" s="14"/>
      <c r="C342" s="100">
        <v>114023</v>
      </c>
      <c r="D342" s="66" t="s">
        <v>23</v>
      </c>
      <c r="E342" s="67" t="s">
        <v>89</v>
      </c>
      <c r="F342" s="68" t="s">
        <v>90</v>
      </c>
      <c r="G342" s="69" t="s">
        <v>17</v>
      </c>
      <c r="H342" s="70">
        <v>2</v>
      </c>
      <c r="I342" s="71"/>
      <c r="J342" s="71">
        <f t="shared" si="29"/>
        <v>0</v>
      </c>
      <c r="K342" s="68" t="s">
        <v>151</v>
      </c>
      <c r="L342" s="56"/>
      <c r="N342" s="41"/>
      <c r="O342" s="42"/>
      <c r="P342" s="46"/>
      <c r="Q342" s="45"/>
      <c r="R342" s="45"/>
      <c r="S342" s="45"/>
      <c r="T342" s="42"/>
    </row>
    <row r="343" spans="2:20" s="1" customFormat="1" ht="22.5" customHeight="1" x14ac:dyDescent="0.2">
      <c r="B343" s="14"/>
      <c r="L343" s="16"/>
    </row>
    <row r="344" spans="2:20" s="1" customFormat="1" ht="22.5" customHeight="1" x14ac:dyDescent="0.2">
      <c r="B344" s="14"/>
      <c r="L344" s="16"/>
    </row>
    <row r="345" spans="2:20" s="1" customFormat="1" ht="22.5" customHeight="1" x14ac:dyDescent="0.2">
      <c r="B345" s="14"/>
      <c r="C345" s="83" t="s">
        <v>185</v>
      </c>
      <c r="D345" s="84"/>
      <c r="E345" s="85"/>
      <c r="F345" s="85"/>
      <c r="G345" s="86"/>
      <c r="H345" s="86"/>
      <c r="I345" s="86"/>
      <c r="J345" s="87">
        <f>SUM(J346:J367)</f>
        <v>0</v>
      </c>
      <c r="L345" s="16"/>
    </row>
    <row r="346" spans="2:20" s="1" customFormat="1" ht="22.5" customHeight="1" x14ac:dyDescent="0.2">
      <c r="B346" s="14"/>
      <c r="C346" s="3"/>
      <c r="D346" s="3"/>
      <c r="E346" s="64" t="s">
        <v>83</v>
      </c>
      <c r="F346" s="4"/>
      <c r="G346" s="5"/>
      <c r="H346" s="6"/>
      <c r="I346" s="7"/>
      <c r="J346" s="7"/>
      <c r="K346" s="62"/>
      <c r="L346" s="16"/>
    </row>
    <row r="347" spans="2:20" s="1" customFormat="1" ht="22.5" customHeight="1" x14ac:dyDescent="0.2">
      <c r="B347" s="14"/>
      <c r="C347" s="99">
        <v>115001</v>
      </c>
      <c r="D347" s="3" t="s">
        <v>16</v>
      </c>
      <c r="E347" s="65" t="s">
        <v>47</v>
      </c>
      <c r="F347" s="4" t="s">
        <v>48</v>
      </c>
      <c r="G347" s="5" t="s">
        <v>17</v>
      </c>
      <c r="H347" s="6">
        <v>17</v>
      </c>
      <c r="I347" s="7"/>
      <c r="J347" s="7">
        <f t="shared" ref="J347:J356" si="30">ROUND(I347*H347,2)</f>
        <v>0</v>
      </c>
      <c r="K347" s="4" t="s">
        <v>151</v>
      </c>
      <c r="L347" s="55"/>
      <c r="N347" s="41"/>
      <c r="O347" s="42"/>
      <c r="P347" s="43"/>
      <c r="Q347" s="44"/>
      <c r="R347" s="45"/>
      <c r="S347" s="45"/>
      <c r="T347" s="42"/>
    </row>
    <row r="348" spans="2:20" s="1" customFormat="1" ht="22.5" customHeight="1" x14ac:dyDescent="0.2">
      <c r="B348" s="14"/>
      <c r="C348" s="99">
        <v>115002</v>
      </c>
      <c r="D348" s="3" t="s">
        <v>16</v>
      </c>
      <c r="E348" s="65" t="s">
        <v>49</v>
      </c>
      <c r="F348" s="4" t="s">
        <v>50</v>
      </c>
      <c r="G348" s="5" t="s">
        <v>18</v>
      </c>
      <c r="H348" s="6">
        <v>1.7</v>
      </c>
      <c r="I348" s="7"/>
      <c r="J348" s="7">
        <f t="shared" si="30"/>
        <v>0</v>
      </c>
      <c r="K348" s="4" t="s">
        <v>151</v>
      </c>
      <c r="L348" s="55"/>
      <c r="N348" s="41"/>
      <c r="O348" s="42"/>
      <c r="P348" s="43"/>
      <c r="Q348" s="44"/>
      <c r="R348" s="45"/>
      <c r="S348" s="45"/>
      <c r="T348" s="42"/>
    </row>
    <row r="349" spans="2:20" s="1" customFormat="1" ht="22.5" customHeight="1" x14ac:dyDescent="0.2">
      <c r="B349" s="14"/>
      <c r="C349" s="99">
        <v>115003</v>
      </c>
      <c r="D349" s="3" t="s">
        <v>16</v>
      </c>
      <c r="E349" s="65" t="s">
        <v>102</v>
      </c>
      <c r="F349" s="4" t="s">
        <v>103</v>
      </c>
      <c r="G349" s="5" t="s">
        <v>20</v>
      </c>
      <c r="H349" s="6">
        <v>11</v>
      </c>
      <c r="I349" s="7"/>
      <c r="J349" s="7">
        <f t="shared" si="30"/>
        <v>0</v>
      </c>
      <c r="K349" s="4" t="s">
        <v>151</v>
      </c>
      <c r="L349" s="55"/>
      <c r="N349" s="41"/>
      <c r="O349" s="42"/>
      <c r="P349" s="43"/>
      <c r="Q349" s="44"/>
      <c r="R349" s="45"/>
      <c r="S349" s="45"/>
      <c r="T349" s="42"/>
    </row>
    <row r="350" spans="2:20" s="1" customFormat="1" ht="22.5" customHeight="1" x14ac:dyDescent="0.2">
      <c r="B350" s="14"/>
      <c r="C350" s="99">
        <v>115004</v>
      </c>
      <c r="D350" s="3" t="s">
        <v>16</v>
      </c>
      <c r="E350" s="65" t="s">
        <v>51</v>
      </c>
      <c r="F350" s="4" t="s">
        <v>52</v>
      </c>
      <c r="G350" s="5" t="s">
        <v>20</v>
      </c>
      <c r="H350" s="6">
        <v>25</v>
      </c>
      <c r="I350" s="7"/>
      <c r="J350" s="7">
        <f t="shared" si="30"/>
        <v>0</v>
      </c>
      <c r="K350" s="4" t="s">
        <v>151</v>
      </c>
      <c r="L350" s="55"/>
      <c r="N350" s="41"/>
      <c r="O350" s="42"/>
      <c r="P350" s="43"/>
      <c r="Q350" s="44"/>
      <c r="R350" s="45"/>
      <c r="S350" s="45"/>
      <c r="T350" s="42"/>
    </row>
    <row r="351" spans="2:20" s="1" customFormat="1" ht="22.5" customHeight="1" x14ac:dyDescent="0.2">
      <c r="B351" s="14"/>
      <c r="C351" s="99">
        <v>115005</v>
      </c>
      <c r="D351" s="3" t="s">
        <v>16</v>
      </c>
      <c r="E351" s="65" t="s">
        <v>53</v>
      </c>
      <c r="F351" s="4" t="s">
        <v>54</v>
      </c>
      <c r="G351" s="5" t="s">
        <v>20</v>
      </c>
      <c r="H351" s="6">
        <v>25</v>
      </c>
      <c r="I351" s="7"/>
      <c r="J351" s="7">
        <f t="shared" si="30"/>
        <v>0</v>
      </c>
      <c r="K351" s="4" t="s">
        <v>151</v>
      </c>
      <c r="L351" s="55"/>
      <c r="N351" s="41"/>
      <c r="O351" s="42"/>
      <c r="P351" s="43"/>
      <c r="Q351" s="44"/>
      <c r="R351" s="45"/>
      <c r="S351" s="45"/>
      <c r="T351" s="42"/>
    </row>
    <row r="352" spans="2:20" s="1" customFormat="1" ht="22.5" customHeight="1" x14ac:dyDescent="0.2">
      <c r="B352" s="14"/>
      <c r="C352" s="99">
        <v>115006</v>
      </c>
      <c r="D352" s="3" t="s">
        <v>16</v>
      </c>
      <c r="E352" s="65" t="s">
        <v>21</v>
      </c>
      <c r="F352" s="4" t="s">
        <v>57</v>
      </c>
      <c r="G352" s="5" t="s">
        <v>19</v>
      </c>
      <c r="H352" s="6">
        <v>1.7000000000000001E-2</v>
      </c>
      <c r="I352" s="7"/>
      <c r="J352" s="7">
        <f t="shared" si="30"/>
        <v>0</v>
      </c>
      <c r="K352" s="4" t="s">
        <v>151</v>
      </c>
      <c r="L352" s="55"/>
      <c r="N352" s="41"/>
      <c r="O352" s="42"/>
      <c r="P352" s="43"/>
      <c r="Q352" s="44"/>
      <c r="R352" s="45"/>
      <c r="S352" s="45"/>
      <c r="T352" s="42"/>
    </row>
    <row r="353" spans="2:20" s="1" customFormat="1" ht="22.5" customHeight="1" x14ac:dyDescent="0.2">
      <c r="B353" s="14"/>
      <c r="C353" s="99">
        <v>115007</v>
      </c>
      <c r="D353" s="3" t="s">
        <v>16</v>
      </c>
      <c r="E353" s="65" t="s">
        <v>141</v>
      </c>
      <c r="F353" s="4" t="s">
        <v>245</v>
      </c>
      <c r="G353" s="5" t="s">
        <v>22</v>
      </c>
      <c r="H353" s="6">
        <f>H358</f>
        <v>3.06</v>
      </c>
      <c r="I353" s="7"/>
      <c r="J353" s="7">
        <f t="shared" si="30"/>
        <v>0</v>
      </c>
      <c r="K353" s="4" t="s">
        <v>151</v>
      </c>
      <c r="L353" s="55"/>
      <c r="N353" s="41"/>
      <c r="O353" s="42"/>
      <c r="P353" s="43"/>
      <c r="Q353" s="44"/>
      <c r="R353" s="45"/>
      <c r="S353" s="45"/>
      <c r="T353" s="42"/>
    </row>
    <row r="354" spans="2:20" s="1" customFormat="1" ht="22.5" customHeight="1" x14ac:dyDescent="0.2">
      <c r="B354" s="14"/>
      <c r="C354" s="99">
        <v>115008</v>
      </c>
      <c r="D354" s="3" t="s">
        <v>16</v>
      </c>
      <c r="E354" s="65" t="s">
        <v>143</v>
      </c>
      <c r="F354" s="4" t="s">
        <v>246</v>
      </c>
      <c r="G354" s="5" t="s">
        <v>22</v>
      </c>
      <c r="H354" s="6">
        <f>H355+H359*0.1+H360*0.3</f>
        <v>12.2</v>
      </c>
      <c r="I354" s="7"/>
      <c r="J354" s="7">
        <f t="shared" si="30"/>
        <v>0</v>
      </c>
      <c r="K354" s="4" t="s">
        <v>151</v>
      </c>
      <c r="L354" s="55"/>
      <c r="N354" s="41"/>
      <c r="O354" s="42"/>
      <c r="P354" s="43"/>
      <c r="Q354" s="44"/>
      <c r="R354" s="45"/>
      <c r="S354" s="45"/>
      <c r="T354" s="42"/>
    </row>
    <row r="355" spans="2:20" s="1" customFormat="1" ht="22.5" customHeight="1" x14ac:dyDescent="0.2">
      <c r="B355" s="14"/>
      <c r="C355" s="99">
        <v>115009</v>
      </c>
      <c r="D355" s="3" t="s">
        <v>16</v>
      </c>
      <c r="E355" s="65" t="s">
        <v>60</v>
      </c>
      <c r="F355" s="4" t="s">
        <v>61</v>
      </c>
      <c r="G355" s="5" t="s">
        <v>22</v>
      </c>
      <c r="H355" s="6">
        <f>(H359+H360)*0.1</f>
        <v>3.6</v>
      </c>
      <c r="I355" s="7"/>
      <c r="J355" s="7">
        <f t="shared" si="30"/>
        <v>0</v>
      </c>
      <c r="K355" s="4" t="s">
        <v>151</v>
      </c>
      <c r="L355" s="55"/>
      <c r="N355" s="41"/>
      <c r="O355" s="42"/>
      <c r="P355" s="43"/>
      <c r="Q355" s="44"/>
      <c r="R355" s="45"/>
      <c r="S355" s="45"/>
      <c r="T355" s="42"/>
    </row>
    <row r="356" spans="2:20" s="1" customFormat="1" ht="22.5" customHeight="1" x14ac:dyDescent="0.2">
      <c r="B356" s="14"/>
      <c r="C356" s="99">
        <v>115010</v>
      </c>
      <c r="D356" s="3" t="s">
        <v>16</v>
      </c>
      <c r="E356" s="65" t="s">
        <v>62</v>
      </c>
      <c r="F356" s="4" t="s">
        <v>63</v>
      </c>
      <c r="G356" s="5" t="s">
        <v>22</v>
      </c>
      <c r="H356" s="6">
        <v>0.01</v>
      </c>
      <c r="I356" s="7"/>
      <c r="J356" s="7">
        <f t="shared" si="30"/>
        <v>0</v>
      </c>
      <c r="K356" s="4" t="s">
        <v>151</v>
      </c>
      <c r="L356" s="55"/>
      <c r="N356" s="41"/>
      <c r="O356" s="42"/>
      <c r="P356" s="43"/>
      <c r="Q356" s="44"/>
      <c r="R356" s="45"/>
      <c r="S356" s="45"/>
      <c r="T356" s="42"/>
    </row>
    <row r="357" spans="2:20" s="1" customFormat="1" ht="22.5" customHeight="1" x14ac:dyDescent="0.2">
      <c r="B357" s="14"/>
      <c r="C357" s="3"/>
      <c r="D357" s="3"/>
      <c r="E357" s="64" t="s">
        <v>84</v>
      </c>
      <c r="F357" s="4"/>
      <c r="G357" s="5"/>
      <c r="H357" s="6"/>
      <c r="I357" s="7"/>
      <c r="J357" s="7"/>
      <c r="K357" s="62"/>
      <c r="L357" s="16"/>
      <c r="N357" s="41"/>
      <c r="O357" s="42"/>
      <c r="P357" s="43"/>
      <c r="Q357" s="44"/>
      <c r="R357" s="45"/>
      <c r="S357" s="45"/>
      <c r="T357" s="42"/>
    </row>
    <row r="358" spans="2:20" s="1" customFormat="1" ht="22.5" customHeight="1" x14ac:dyDescent="0.2">
      <c r="B358" s="14"/>
      <c r="C358" s="100">
        <v>115011</v>
      </c>
      <c r="D358" s="66" t="s">
        <v>23</v>
      </c>
      <c r="E358" s="67" t="s">
        <v>65</v>
      </c>
      <c r="F358" s="68" t="s">
        <v>66</v>
      </c>
      <c r="G358" s="69" t="s">
        <v>22</v>
      </c>
      <c r="H358" s="70">
        <v>3.06</v>
      </c>
      <c r="I358" s="71"/>
      <c r="J358" s="71">
        <f t="shared" ref="J358:J367" si="31">ROUND(I358*H358,2)</f>
        <v>0</v>
      </c>
      <c r="K358" s="68" t="s">
        <v>151</v>
      </c>
      <c r="L358" s="56"/>
      <c r="N358" s="41"/>
      <c r="O358" s="42"/>
      <c r="P358" s="43"/>
      <c r="Q358" s="44"/>
      <c r="R358" s="45"/>
      <c r="S358" s="45"/>
      <c r="T358" s="42"/>
    </row>
    <row r="359" spans="2:20" s="1" customFormat="1" ht="22.5" customHeight="1" x14ac:dyDescent="0.2">
      <c r="B359" s="14"/>
      <c r="C359" s="100">
        <v>115012</v>
      </c>
      <c r="D359" s="66" t="s">
        <v>23</v>
      </c>
      <c r="E359" s="67" t="s">
        <v>67</v>
      </c>
      <c r="F359" s="68" t="s">
        <v>152</v>
      </c>
      <c r="G359" s="69" t="s">
        <v>20</v>
      </c>
      <c r="H359" s="70">
        <v>11</v>
      </c>
      <c r="I359" s="71"/>
      <c r="J359" s="71">
        <f t="shared" si="31"/>
        <v>0</v>
      </c>
      <c r="K359" s="68" t="s">
        <v>151</v>
      </c>
      <c r="L359" s="56"/>
      <c r="N359" s="41"/>
      <c r="O359" s="42"/>
      <c r="P359" s="43"/>
      <c r="Q359" s="44"/>
      <c r="R359" s="45"/>
      <c r="S359" s="45"/>
      <c r="T359" s="42"/>
    </row>
    <row r="360" spans="2:20" s="1" customFormat="1" ht="22.5" customHeight="1" x14ac:dyDescent="0.2">
      <c r="B360" s="14"/>
      <c r="C360" s="100">
        <v>115013</v>
      </c>
      <c r="D360" s="66" t="s">
        <v>23</v>
      </c>
      <c r="E360" s="67" t="s">
        <v>35</v>
      </c>
      <c r="F360" s="68" t="s">
        <v>68</v>
      </c>
      <c r="G360" s="69" t="s">
        <v>20</v>
      </c>
      <c r="H360" s="70">
        <v>25</v>
      </c>
      <c r="I360" s="71"/>
      <c r="J360" s="71">
        <f t="shared" si="31"/>
        <v>0</v>
      </c>
      <c r="K360" s="68" t="s">
        <v>151</v>
      </c>
      <c r="L360" s="56"/>
      <c r="N360" s="41"/>
      <c r="O360" s="42"/>
      <c r="P360" s="43"/>
      <c r="Q360" s="44"/>
      <c r="R360" s="45"/>
      <c r="S360" s="45"/>
      <c r="T360" s="42"/>
    </row>
    <row r="361" spans="2:20" s="1" customFormat="1" ht="22.5" customHeight="1" x14ac:dyDescent="0.2">
      <c r="B361" s="14"/>
      <c r="C361" s="100">
        <v>115014</v>
      </c>
      <c r="D361" s="66" t="s">
        <v>23</v>
      </c>
      <c r="E361" s="67" t="s">
        <v>77</v>
      </c>
      <c r="F361" s="68" t="s">
        <v>78</v>
      </c>
      <c r="G361" s="69" t="s">
        <v>20</v>
      </c>
      <c r="H361" s="70">
        <v>100</v>
      </c>
      <c r="I361" s="71"/>
      <c r="J361" s="71">
        <f t="shared" si="31"/>
        <v>0</v>
      </c>
      <c r="K361" s="68" t="s">
        <v>151</v>
      </c>
      <c r="L361" s="56"/>
      <c r="N361" s="41"/>
      <c r="O361" s="42"/>
      <c r="P361" s="43"/>
      <c r="Q361" s="44"/>
      <c r="R361" s="45"/>
      <c r="S361" s="45"/>
      <c r="T361" s="42"/>
    </row>
    <row r="362" spans="2:20" s="1" customFormat="1" ht="22.5" customHeight="1" x14ac:dyDescent="0.2">
      <c r="B362" s="14"/>
      <c r="C362" s="100">
        <v>115015</v>
      </c>
      <c r="D362" s="66" t="s">
        <v>23</v>
      </c>
      <c r="E362" s="67" t="s">
        <v>39</v>
      </c>
      <c r="F362" s="68" t="s">
        <v>40</v>
      </c>
      <c r="G362" s="69" t="s">
        <v>20</v>
      </c>
      <c r="H362" s="70">
        <v>88</v>
      </c>
      <c r="I362" s="71"/>
      <c r="J362" s="71">
        <f t="shared" si="31"/>
        <v>0</v>
      </c>
      <c r="K362" s="68" t="s">
        <v>151</v>
      </c>
      <c r="L362" s="56"/>
      <c r="N362" s="41"/>
      <c r="O362" s="42"/>
      <c r="P362" s="43"/>
      <c r="Q362" s="44"/>
      <c r="R362" s="45"/>
      <c r="S362" s="45"/>
      <c r="T362" s="42"/>
    </row>
    <row r="363" spans="2:20" s="1" customFormat="1" ht="22.5" customHeight="1" x14ac:dyDescent="0.2">
      <c r="B363" s="14"/>
      <c r="C363" s="100">
        <v>115016</v>
      </c>
      <c r="D363" s="66" t="s">
        <v>23</v>
      </c>
      <c r="E363" s="67" t="s">
        <v>42</v>
      </c>
      <c r="F363" s="68" t="s">
        <v>76</v>
      </c>
      <c r="G363" s="69" t="s">
        <v>20</v>
      </c>
      <c r="H363" s="70">
        <v>100</v>
      </c>
      <c r="I363" s="71"/>
      <c r="J363" s="71">
        <f t="shared" si="31"/>
        <v>0</v>
      </c>
      <c r="K363" s="68" t="s">
        <v>151</v>
      </c>
      <c r="L363" s="56"/>
      <c r="N363" s="41"/>
      <c r="O363" s="42"/>
      <c r="P363" s="43"/>
      <c r="Q363" s="44"/>
      <c r="R363" s="45"/>
      <c r="S363" s="45"/>
      <c r="T363" s="42"/>
    </row>
    <row r="364" spans="2:20" s="1" customFormat="1" ht="22.5" customHeight="1" x14ac:dyDescent="0.2">
      <c r="B364" s="14"/>
      <c r="C364" s="100">
        <v>115017</v>
      </c>
      <c r="D364" s="66" t="s">
        <v>23</v>
      </c>
      <c r="E364" s="67" t="s">
        <v>37</v>
      </c>
      <c r="F364" s="68" t="s">
        <v>38</v>
      </c>
      <c r="G364" s="69" t="s">
        <v>20</v>
      </c>
      <c r="H364" s="70">
        <v>88</v>
      </c>
      <c r="I364" s="71"/>
      <c r="J364" s="71">
        <f t="shared" si="31"/>
        <v>0</v>
      </c>
      <c r="K364" s="68" t="s">
        <v>151</v>
      </c>
      <c r="L364" s="56"/>
      <c r="N364" s="41"/>
      <c r="O364" s="42"/>
      <c r="P364" s="43"/>
      <c r="Q364" s="44"/>
      <c r="R364" s="45"/>
      <c r="S364" s="45"/>
      <c r="T364" s="42"/>
    </row>
    <row r="365" spans="2:20" s="1" customFormat="1" ht="22.5" customHeight="1" x14ac:dyDescent="0.2">
      <c r="B365" s="14"/>
      <c r="C365" s="100">
        <v>115018</v>
      </c>
      <c r="D365" s="66" t="s">
        <v>23</v>
      </c>
      <c r="E365" s="67" t="s">
        <v>74</v>
      </c>
      <c r="F365" s="68" t="s">
        <v>75</v>
      </c>
      <c r="G365" s="69" t="s">
        <v>20</v>
      </c>
      <c r="H365" s="70">
        <v>100</v>
      </c>
      <c r="I365" s="71"/>
      <c r="J365" s="71">
        <f t="shared" si="31"/>
        <v>0</v>
      </c>
      <c r="K365" s="68" t="s">
        <v>151</v>
      </c>
      <c r="L365" s="56"/>
      <c r="N365" s="41"/>
      <c r="O365" s="42"/>
      <c r="P365" s="43"/>
      <c r="Q365" s="44"/>
      <c r="R365" s="45"/>
      <c r="S365" s="45"/>
      <c r="T365" s="42"/>
    </row>
    <row r="366" spans="2:20" s="1" customFormat="1" ht="22.5" customHeight="1" x14ac:dyDescent="0.2">
      <c r="B366" s="14"/>
      <c r="C366" s="100">
        <v>115019</v>
      </c>
      <c r="D366" s="66" t="s">
        <v>23</v>
      </c>
      <c r="E366" s="67" t="s">
        <v>25</v>
      </c>
      <c r="F366" s="68" t="s">
        <v>26</v>
      </c>
      <c r="G366" s="69" t="s">
        <v>20</v>
      </c>
      <c r="H366" s="70">
        <v>50</v>
      </c>
      <c r="I366" s="71"/>
      <c r="J366" s="71">
        <f t="shared" si="31"/>
        <v>0</v>
      </c>
      <c r="K366" s="68" t="s">
        <v>151</v>
      </c>
      <c r="L366" s="56"/>
      <c r="N366" s="41"/>
      <c r="O366" s="42"/>
      <c r="P366" s="43"/>
      <c r="Q366" s="44"/>
      <c r="R366" s="45"/>
      <c r="S366" s="45"/>
      <c r="T366" s="42"/>
    </row>
    <row r="367" spans="2:20" s="1" customFormat="1" ht="22.5" customHeight="1" x14ac:dyDescent="0.2">
      <c r="B367" s="14"/>
      <c r="C367" s="100">
        <v>115020</v>
      </c>
      <c r="D367" s="66" t="s">
        <v>23</v>
      </c>
      <c r="E367" s="67" t="s">
        <v>71</v>
      </c>
      <c r="F367" s="68" t="s">
        <v>153</v>
      </c>
      <c r="G367" s="69" t="s">
        <v>20</v>
      </c>
      <c r="H367" s="70">
        <v>72</v>
      </c>
      <c r="I367" s="71"/>
      <c r="J367" s="71">
        <f t="shared" si="31"/>
        <v>0</v>
      </c>
      <c r="K367" s="68" t="s">
        <v>151</v>
      </c>
      <c r="L367" s="56"/>
      <c r="N367" s="41"/>
      <c r="O367" s="42"/>
      <c r="P367" s="46"/>
      <c r="Q367" s="45"/>
      <c r="R367" s="45"/>
      <c r="S367" s="45"/>
      <c r="T367" s="42"/>
    </row>
    <row r="368" spans="2:20" s="1" customFormat="1" ht="22.5" customHeight="1" x14ac:dyDescent="0.2">
      <c r="B368" s="14"/>
      <c r="L368" s="16"/>
    </row>
    <row r="369" spans="2:20" s="1" customFormat="1" ht="22.5" customHeight="1" x14ac:dyDescent="0.2">
      <c r="B369" s="14"/>
      <c r="L369" s="16"/>
    </row>
    <row r="370" spans="2:20" s="1" customFormat="1" ht="22.5" customHeight="1" x14ac:dyDescent="0.2">
      <c r="B370" s="14"/>
      <c r="C370" s="83" t="s">
        <v>186</v>
      </c>
      <c r="D370" s="84"/>
      <c r="E370" s="85"/>
      <c r="F370" s="85"/>
      <c r="G370" s="86"/>
      <c r="H370" s="86"/>
      <c r="I370" s="86"/>
      <c r="J370" s="87">
        <f>SUM(J371:J392)</f>
        <v>0</v>
      </c>
      <c r="L370" s="16"/>
    </row>
    <row r="371" spans="2:20" s="1" customFormat="1" ht="22.5" customHeight="1" x14ac:dyDescent="0.2">
      <c r="B371" s="14"/>
      <c r="C371" s="3"/>
      <c r="D371" s="3"/>
      <c r="E371" s="64" t="s">
        <v>83</v>
      </c>
      <c r="F371" s="4"/>
      <c r="G371" s="5"/>
      <c r="H371" s="6"/>
      <c r="I371" s="7"/>
      <c r="J371" s="7"/>
      <c r="K371" s="62"/>
      <c r="L371" s="16"/>
    </row>
    <row r="372" spans="2:20" s="1" customFormat="1" ht="22.5" customHeight="1" x14ac:dyDescent="0.2">
      <c r="B372" s="14"/>
      <c r="C372" s="99">
        <v>116001</v>
      </c>
      <c r="D372" s="3" t="s">
        <v>16</v>
      </c>
      <c r="E372" s="65" t="s">
        <v>47</v>
      </c>
      <c r="F372" s="4" t="s">
        <v>48</v>
      </c>
      <c r="G372" s="5" t="s">
        <v>17</v>
      </c>
      <c r="H372" s="6">
        <v>30</v>
      </c>
      <c r="I372" s="7"/>
      <c r="J372" s="7">
        <f t="shared" ref="J372:J381" si="32">ROUND(I372*H372,2)</f>
        <v>0</v>
      </c>
      <c r="K372" s="4" t="s">
        <v>151</v>
      </c>
      <c r="L372" s="55"/>
      <c r="N372" s="41"/>
      <c r="O372" s="42"/>
      <c r="P372" s="43"/>
      <c r="Q372" s="44"/>
      <c r="R372" s="45"/>
      <c r="S372" s="45"/>
      <c r="T372" s="42"/>
    </row>
    <row r="373" spans="2:20" s="1" customFormat="1" ht="22.5" customHeight="1" x14ac:dyDescent="0.2">
      <c r="B373" s="14"/>
      <c r="C373" s="99">
        <v>116002</v>
      </c>
      <c r="D373" s="3" t="s">
        <v>16</v>
      </c>
      <c r="E373" s="65" t="s">
        <v>49</v>
      </c>
      <c r="F373" s="4" t="s">
        <v>50</v>
      </c>
      <c r="G373" s="5" t="s">
        <v>18</v>
      </c>
      <c r="H373" s="6">
        <v>3</v>
      </c>
      <c r="I373" s="7"/>
      <c r="J373" s="7">
        <f t="shared" si="32"/>
        <v>0</v>
      </c>
      <c r="K373" s="4" t="s">
        <v>151</v>
      </c>
      <c r="L373" s="55"/>
      <c r="N373" s="41"/>
      <c r="O373" s="42"/>
      <c r="P373" s="43"/>
      <c r="Q373" s="44"/>
      <c r="R373" s="45"/>
      <c r="S373" s="45"/>
      <c r="T373" s="42"/>
    </row>
    <row r="374" spans="2:20" s="1" customFormat="1" ht="22.5" customHeight="1" x14ac:dyDescent="0.2">
      <c r="B374" s="14"/>
      <c r="C374" s="99">
        <v>116003</v>
      </c>
      <c r="D374" s="3" t="s">
        <v>16</v>
      </c>
      <c r="E374" s="65" t="s">
        <v>102</v>
      </c>
      <c r="F374" s="4" t="s">
        <v>103</v>
      </c>
      <c r="G374" s="5" t="s">
        <v>20</v>
      </c>
      <c r="H374" s="6">
        <v>14</v>
      </c>
      <c r="I374" s="7"/>
      <c r="J374" s="7">
        <f t="shared" si="32"/>
        <v>0</v>
      </c>
      <c r="K374" s="4" t="s">
        <v>151</v>
      </c>
      <c r="L374" s="55"/>
      <c r="N374" s="41"/>
      <c r="O374" s="42"/>
      <c r="P374" s="43"/>
      <c r="Q374" s="44"/>
      <c r="R374" s="45"/>
      <c r="S374" s="45"/>
      <c r="T374" s="42"/>
    </row>
    <row r="375" spans="2:20" s="1" customFormat="1" ht="22.5" customHeight="1" x14ac:dyDescent="0.2">
      <c r="B375" s="14"/>
      <c r="C375" s="99">
        <v>116004</v>
      </c>
      <c r="D375" s="3" t="s">
        <v>16</v>
      </c>
      <c r="E375" s="65" t="s">
        <v>51</v>
      </c>
      <c r="F375" s="4" t="s">
        <v>52</v>
      </c>
      <c r="G375" s="5" t="s">
        <v>20</v>
      </c>
      <c r="H375" s="6">
        <v>30</v>
      </c>
      <c r="I375" s="7"/>
      <c r="J375" s="7">
        <f t="shared" si="32"/>
        <v>0</v>
      </c>
      <c r="K375" s="4" t="s">
        <v>151</v>
      </c>
      <c r="L375" s="55"/>
      <c r="N375" s="41"/>
      <c r="O375" s="42"/>
      <c r="P375" s="43"/>
      <c r="Q375" s="44"/>
      <c r="R375" s="45"/>
      <c r="S375" s="45"/>
      <c r="T375" s="42"/>
    </row>
    <row r="376" spans="2:20" s="1" customFormat="1" ht="22.5" customHeight="1" x14ac:dyDescent="0.2">
      <c r="B376" s="14"/>
      <c r="C376" s="99">
        <v>116005</v>
      </c>
      <c r="D376" s="3" t="s">
        <v>16</v>
      </c>
      <c r="E376" s="65" t="s">
        <v>55</v>
      </c>
      <c r="F376" s="4" t="s">
        <v>56</v>
      </c>
      <c r="G376" s="5" t="s">
        <v>19</v>
      </c>
      <c r="H376" s="6">
        <v>0.01</v>
      </c>
      <c r="I376" s="7"/>
      <c r="J376" s="7">
        <f t="shared" si="32"/>
        <v>0</v>
      </c>
      <c r="K376" s="4" t="s">
        <v>151</v>
      </c>
      <c r="L376" s="55"/>
      <c r="N376" s="41"/>
      <c r="O376" s="42"/>
      <c r="P376" s="43"/>
      <c r="Q376" s="44"/>
      <c r="R376" s="45"/>
      <c r="S376" s="45"/>
      <c r="T376" s="42"/>
    </row>
    <row r="377" spans="2:20" s="1" customFormat="1" ht="22.5" customHeight="1" x14ac:dyDescent="0.2">
      <c r="B377" s="14"/>
      <c r="C377" s="99">
        <v>116006</v>
      </c>
      <c r="D377" s="3" t="s">
        <v>16</v>
      </c>
      <c r="E377" s="65" t="s">
        <v>21</v>
      </c>
      <c r="F377" s="4" t="s">
        <v>57</v>
      </c>
      <c r="G377" s="5" t="s">
        <v>19</v>
      </c>
      <c r="H377" s="6">
        <v>0.02</v>
      </c>
      <c r="I377" s="7"/>
      <c r="J377" s="7">
        <f t="shared" si="32"/>
        <v>0</v>
      </c>
      <c r="K377" s="4" t="s">
        <v>151</v>
      </c>
      <c r="L377" s="55"/>
      <c r="N377" s="41"/>
      <c r="O377" s="42"/>
      <c r="P377" s="43"/>
      <c r="Q377" s="44"/>
      <c r="R377" s="45"/>
      <c r="S377" s="45"/>
      <c r="T377" s="42"/>
    </row>
    <row r="378" spans="2:20" s="1" customFormat="1" ht="22.5" customHeight="1" x14ac:dyDescent="0.2">
      <c r="B378" s="14"/>
      <c r="C378" s="99">
        <v>116007</v>
      </c>
      <c r="D378" s="3" t="s">
        <v>16</v>
      </c>
      <c r="E378" s="65" t="s">
        <v>141</v>
      </c>
      <c r="F378" s="4" t="s">
        <v>245</v>
      </c>
      <c r="G378" s="5" t="s">
        <v>22</v>
      </c>
      <c r="H378" s="6">
        <v>5.4</v>
      </c>
      <c r="I378" s="7"/>
      <c r="J378" s="7">
        <f t="shared" si="32"/>
        <v>0</v>
      </c>
      <c r="K378" s="4" t="s">
        <v>151</v>
      </c>
      <c r="L378" s="55"/>
      <c r="N378" s="41"/>
      <c r="O378" s="42"/>
      <c r="P378" s="43"/>
      <c r="Q378" s="44"/>
      <c r="R378" s="45"/>
      <c r="S378" s="45"/>
      <c r="T378" s="42"/>
    </row>
    <row r="379" spans="2:20" s="1" customFormat="1" ht="22.5" customHeight="1" x14ac:dyDescent="0.2">
      <c r="B379" s="14"/>
      <c r="C379" s="99">
        <v>116008</v>
      </c>
      <c r="D379" s="3" t="s">
        <v>16</v>
      </c>
      <c r="E379" s="65" t="s">
        <v>143</v>
      </c>
      <c r="F379" s="4" t="s">
        <v>246</v>
      </c>
      <c r="G379" s="5" t="s">
        <v>22</v>
      </c>
      <c r="H379" s="6">
        <f>H380+H384*0.1+H385*0.3</f>
        <v>14.8</v>
      </c>
      <c r="I379" s="7"/>
      <c r="J379" s="7">
        <f t="shared" si="32"/>
        <v>0</v>
      </c>
      <c r="K379" s="4" t="s">
        <v>151</v>
      </c>
      <c r="L379" s="55"/>
      <c r="N379" s="41"/>
      <c r="O379" s="42"/>
      <c r="P379" s="43"/>
      <c r="Q379" s="44"/>
      <c r="R379" s="45"/>
      <c r="S379" s="45"/>
      <c r="T379" s="42"/>
    </row>
    <row r="380" spans="2:20" s="1" customFormat="1" ht="22.5" customHeight="1" x14ac:dyDescent="0.2">
      <c r="B380" s="14"/>
      <c r="C380" s="99">
        <v>116009</v>
      </c>
      <c r="D380" s="3" t="s">
        <v>16</v>
      </c>
      <c r="E380" s="65" t="s">
        <v>60</v>
      </c>
      <c r="F380" s="4" t="s">
        <v>61</v>
      </c>
      <c r="G380" s="5" t="s">
        <v>22</v>
      </c>
      <c r="H380" s="6">
        <f>(H384+H385)*0.1</f>
        <v>4.4000000000000004</v>
      </c>
      <c r="I380" s="7"/>
      <c r="J380" s="7">
        <f t="shared" si="32"/>
        <v>0</v>
      </c>
      <c r="K380" s="4" t="s">
        <v>151</v>
      </c>
      <c r="L380" s="55"/>
      <c r="N380" s="41"/>
      <c r="O380" s="42"/>
      <c r="P380" s="43"/>
      <c r="Q380" s="44"/>
      <c r="R380" s="45"/>
      <c r="S380" s="45"/>
      <c r="T380" s="42"/>
    </row>
    <row r="381" spans="2:20" s="1" customFormat="1" ht="22.5" customHeight="1" x14ac:dyDescent="0.2">
      <c r="B381" s="14"/>
      <c r="C381" s="99">
        <v>116010</v>
      </c>
      <c r="D381" s="3" t="s">
        <v>16</v>
      </c>
      <c r="E381" s="65" t="s">
        <v>62</v>
      </c>
      <c r="F381" s="4" t="s">
        <v>63</v>
      </c>
      <c r="G381" s="5" t="s">
        <v>22</v>
      </c>
      <c r="H381" s="6">
        <v>0.01</v>
      </c>
      <c r="I381" s="7"/>
      <c r="J381" s="7">
        <f t="shared" si="32"/>
        <v>0</v>
      </c>
      <c r="K381" s="4" t="s">
        <v>151</v>
      </c>
      <c r="L381" s="55"/>
      <c r="N381" s="41"/>
      <c r="O381" s="42"/>
      <c r="P381" s="43"/>
      <c r="Q381" s="44"/>
      <c r="R381" s="45"/>
      <c r="S381" s="45"/>
      <c r="T381" s="42"/>
    </row>
    <row r="382" spans="2:20" s="1" customFormat="1" ht="22.5" customHeight="1" x14ac:dyDescent="0.2">
      <c r="B382" s="14"/>
      <c r="C382" s="3"/>
      <c r="D382" s="3"/>
      <c r="E382" s="64" t="s">
        <v>84</v>
      </c>
      <c r="F382" s="4"/>
      <c r="G382" s="5"/>
      <c r="H382" s="6"/>
      <c r="I382" s="7"/>
      <c r="J382" s="7"/>
      <c r="K382" s="62"/>
      <c r="L382" s="16"/>
      <c r="N382" s="41"/>
      <c r="O382" s="42"/>
      <c r="P382" s="43"/>
      <c r="Q382" s="44"/>
      <c r="R382" s="45"/>
      <c r="S382" s="45"/>
      <c r="T382" s="42"/>
    </row>
    <row r="383" spans="2:20" s="1" customFormat="1" ht="22.5" customHeight="1" x14ac:dyDescent="0.2">
      <c r="B383" s="14"/>
      <c r="C383" s="100">
        <v>116011</v>
      </c>
      <c r="D383" s="66" t="s">
        <v>23</v>
      </c>
      <c r="E383" s="67" t="s">
        <v>65</v>
      </c>
      <c r="F383" s="68" t="s">
        <v>66</v>
      </c>
      <c r="G383" s="69" t="s">
        <v>22</v>
      </c>
      <c r="H383" s="70">
        <v>5.4</v>
      </c>
      <c r="I383" s="71"/>
      <c r="J383" s="71">
        <f t="shared" ref="J383:J392" si="33">ROUND(I383*H383,2)</f>
        <v>0</v>
      </c>
      <c r="K383" s="68" t="s">
        <v>151</v>
      </c>
      <c r="L383" s="56"/>
      <c r="N383" s="41"/>
      <c r="O383" s="42"/>
      <c r="P383" s="43"/>
      <c r="Q383" s="44"/>
      <c r="R383" s="45"/>
      <c r="S383" s="45"/>
      <c r="T383" s="42"/>
    </row>
    <row r="384" spans="2:20" s="1" customFormat="1" ht="22.5" customHeight="1" x14ac:dyDescent="0.2">
      <c r="B384" s="14"/>
      <c r="C384" s="100">
        <v>116012</v>
      </c>
      <c r="D384" s="66" t="s">
        <v>23</v>
      </c>
      <c r="E384" s="67" t="s">
        <v>67</v>
      </c>
      <c r="F384" s="68" t="s">
        <v>152</v>
      </c>
      <c r="G384" s="69" t="s">
        <v>20</v>
      </c>
      <c r="H384" s="70">
        <v>14</v>
      </c>
      <c r="I384" s="71"/>
      <c r="J384" s="71">
        <f t="shared" si="33"/>
        <v>0</v>
      </c>
      <c r="K384" s="68" t="s">
        <v>151</v>
      </c>
      <c r="L384" s="56"/>
      <c r="N384" s="41"/>
      <c r="O384" s="42"/>
      <c r="P384" s="43"/>
      <c r="Q384" s="44"/>
      <c r="R384" s="45"/>
      <c r="S384" s="45"/>
      <c r="T384" s="42"/>
    </row>
    <row r="385" spans="2:20" s="1" customFormat="1" ht="22.5" customHeight="1" x14ac:dyDescent="0.2">
      <c r="B385" s="14"/>
      <c r="C385" s="100">
        <v>116013</v>
      </c>
      <c r="D385" s="66" t="s">
        <v>23</v>
      </c>
      <c r="E385" s="67" t="s">
        <v>35</v>
      </c>
      <c r="F385" s="68" t="s">
        <v>68</v>
      </c>
      <c r="G385" s="69" t="s">
        <v>20</v>
      </c>
      <c r="H385" s="70">
        <v>30</v>
      </c>
      <c r="I385" s="71"/>
      <c r="J385" s="71">
        <f t="shared" si="33"/>
        <v>0</v>
      </c>
      <c r="K385" s="68" t="s">
        <v>151</v>
      </c>
      <c r="L385" s="56"/>
      <c r="N385" s="41"/>
      <c r="O385" s="42"/>
      <c r="P385" s="43"/>
      <c r="Q385" s="44"/>
      <c r="R385" s="45"/>
      <c r="S385" s="45"/>
      <c r="T385" s="42"/>
    </row>
    <row r="386" spans="2:20" s="1" customFormat="1" ht="22.5" customHeight="1" x14ac:dyDescent="0.2">
      <c r="B386" s="14"/>
      <c r="C386" s="100">
        <v>116014</v>
      </c>
      <c r="D386" s="66" t="s">
        <v>23</v>
      </c>
      <c r="E386" s="67" t="s">
        <v>77</v>
      </c>
      <c r="F386" s="68" t="s">
        <v>78</v>
      </c>
      <c r="G386" s="69" t="s">
        <v>20</v>
      </c>
      <c r="H386" s="70">
        <v>176</v>
      </c>
      <c r="I386" s="71"/>
      <c r="J386" s="71">
        <f t="shared" si="33"/>
        <v>0</v>
      </c>
      <c r="K386" s="68" t="s">
        <v>151</v>
      </c>
      <c r="L386" s="56"/>
      <c r="N386" s="41"/>
      <c r="O386" s="42"/>
      <c r="P386" s="43"/>
      <c r="Q386" s="44"/>
      <c r="R386" s="45"/>
      <c r="S386" s="45"/>
      <c r="T386" s="42"/>
    </row>
    <row r="387" spans="2:20" s="1" customFormat="1" ht="22.5" customHeight="1" x14ac:dyDescent="0.2">
      <c r="B387" s="14"/>
      <c r="C387" s="100">
        <v>116015</v>
      </c>
      <c r="D387" s="66" t="s">
        <v>23</v>
      </c>
      <c r="E387" s="67" t="s">
        <v>39</v>
      </c>
      <c r="F387" s="68" t="s">
        <v>40</v>
      </c>
      <c r="G387" s="69" t="s">
        <v>20</v>
      </c>
      <c r="H387" s="70">
        <v>288</v>
      </c>
      <c r="I387" s="71"/>
      <c r="J387" s="71">
        <f t="shared" si="33"/>
        <v>0</v>
      </c>
      <c r="K387" s="68" t="s">
        <v>151</v>
      </c>
      <c r="L387" s="56"/>
      <c r="N387" s="41"/>
      <c r="O387" s="42"/>
      <c r="P387" s="43"/>
      <c r="Q387" s="44"/>
      <c r="R387" s="45"/>
      <c r="S387" s="45"/>
      <c r="T387" s="42"/>
    </row>
    <row r="388" spans="2:20" s="1" customFormat="1" ht="22.5" customHeight="1" x14ac:dyDescent="0.2">
      <c r="B388" s="14"/>
      <c r="C388" s="100">
        <v>116016</v>
      </c>
      <c r="D388" s="66" t="s">
        <v>23</v>
      </c>
      <c r="E388" s="67" t="s">
        <v>42</v>
      </c>
      <c r="F388" s="68" t="s">
        <v>76</v>
      </c>
      <c r="G388" s="69" t="s">
        <v>20</v>
      </c>
      <c r="H388" s="70">
        <v>176</v>
      </c>
      <c r="I388" s="71"/>
      <c r="J388" s="71">
        <f t="shared" si="33"/>
        <v>0</v>
      </c>
      <c r="K388" s="68" t="s">
        <v>151</v>
      </c>
      <c r="L388" s="56"/>
      <c r="N388" s="41"/>
      <c r="O388" s="42"/>
      <c r="P388" s="43"/>
      <c r="Q388" s="44"/>
      <c r="R388" s="45"/>
      <c r="S388" s="45"/>
      <c r="T388" s="42"/>
    </row>
    <row r="389" spans="2:20" s="1" customFormat="1" ht="22.5" customHeight="1" x14ac:dyDescent="0.2">
      <c r="B389" s="14"/>
      <c r="C389" s="100">
        <v>116017</v>
      </c>
      <c r="D389" s="66" t="s">
        <v>23</v>
      </c>
      <c r="E389" s="67" t="s">
        <v>37</v>
      </c>
      <c r="F389" s="68" t="s">
        <v>38</v>
      </c>
      <c r="G389" s="69" t="s">
        <v>20</v>
      </c>
      <c r="H389" s="70">
        <v>112</v>
      </c>
      <c r="I389" s="71"/>
      <c r="J389" s="71">
        <f t="shared" si="33"/>
        <v>0</v>
      </c>
      <c r="K389" s="68" t="s">
        <v>151</v>
      </c>
      <c r="L389" s="56"/>
      <c r="N389" s="41"/>
      <c r="O389" s="42"/>
      <c r="P389" s="43"/>
      <c r="Q389" s="44"/>
      <c r="R389" s="45"/>
      <c r="S389" s="45"/>
      <c r="T389" s="42"/>
    </row>
    <row r="390" spans="2:20" s="1" customFormat="1" ht="22.5" customHeight="1" x14ac:dyDescent="0.2">
      <c r="B390" s="14"/>
      <c r="C390" s="100">
        <v>116018</v>
      </c>
      <c r="D390" s="66" t="s">
        <v>23</v>
      </c>
      <c r="E390" s="67" t="s">
        <v>74</v>
      </c>
      <c r="F390" s="68" t="s">
        <v>75</v>
      </c>
      <c r="G390" s="69" t="s">
        <v>20</v>
      </c>
      <c r="H390" s="70">
        <v>176</v>
      </c>
      <c r="I390" s="71"/>
      <c r="J390" s="71">
        <f t="shared" si="33"/>
        <v>0</v>
      </c>
      <c r="K390" s="68" t="s">
        <v>151</v>
      </c>
      <c r="L390" s="56"/>
      <c r="N390" s="41"/>
      <c r="O390" s="42"/>
      <c r="P390" s="43"/>
      <c r="Q390" s="44"/>
      <c r="R390" s="45"/>
      <c r="S390" s="45"/>
      <c r="T390" s="42"/>
    </row>
    <row r="391" spans="2:20" s="1" customFormat="1" ht="22.5" customHeight="1" x14ac:dyDescent="0.2">
      <c r="B391" s="14"/>
      <c r="C391" s="100">
        <v>116019</v>
      </c>
      <c r="D391" s="66" t="s">
        <v>23</v>
      </c>
      <c r="E391" s="67" t="s">
        <v>25</v>
      </c>
      <c r="F391" s="68" t="s">
        <v>26</v>
      </c>
      <c r="G391" s="69" t="s">
        <v>20</v>
      </c>
      <c r="H391" s="70">
        <v>88</v>
      </c>
      <c r="I391" s="71"/>
      <c r="J391" s="71">
        <f t="shared" si="33"/>
        <v>0</v>
      </c>
      <c r="K391" s="68" t="s">
        <v>151</v>
      </c>
      <c r="L391" s="56"/>
      <c r="N391" s="41"/>
      <c r="O391" s="42"/>
      <c r="P391" s="43"/>
      <c r="Q391" s="44"/>
      <c r="R391" s="45"/>
      <c r="S391" s="45"/>
      <c r="T391" s="42"/>
    </row>
    <row r="392" spans="2:20" s="1" customFormat="1" ht="22.5" customHeight="1" x14ac:dyDescent="0.2">
      <c r="B392" s="14"/>
      <c r="C392" s="100">
        <v>116020</v>
      </c>
      <c r="D392" s="66" t="s">
        <v>23</v>
      </c>
      <c r="E392" s="67" t="s">
        <v>71</v>
      </c>
      <c r="F392" s="68" t="s">
        <v>153</v>
      </c>
      <c r="G392" s="69" t="s">
        <v>20</v>
      </c>
      <c r="H392" s="70">
        <v>28</v>
      </c>
      <c r="I392" s="71"/>
      <c r="J392" s="71">
        <f t="shared" si="33"/>
        <v>0</v>
      </c>
      <c r="K392" s="68" t="s">
        <v>151</v>
      </c>
      <c r="L392" s="56"/>
      <c r="N392" s="41"/>
      <c r="O392" s="42"/>
      <c r="P392" s="46"/>
      <c r="Q392" s="45"/>
      <c r="R392" s="45"/>
      <c r="S392" s="45"/>
      <c r="T392" s="42"/>
    </row>
    <row r="393" spans="2:20" s="1" customFormat="1" ht="22.5" customHeight="1" x14ac:dyDescent="0.2">
      <c r="B393" s="14"/>
      <c r="L393" s="16"/>
    </row>
    <row r="394" spans="2:20" s="1" customFormat="1" ht="22.5" customHeight="1" x14ac:dyDescent="0.2">
      <c r="B394" s="14"/>
      <c r="L394" s="16"/>
    </row>
    <row r="395" spans="2:20" s="1" customFormat="1" ht="22.5" customHeight="1" x14ac:dyDescent="0.2">
      <c r="B395" s="14"/>
      <c r="C395" s="83" t="s">
        <v>187</v>
      </c>
      <c r="D395" s="84"/>
      <c r="E395" s="85"/>
      <c r="F395" s="85"/>
      <c r="G395" s="86"/>
      <c r="H395" s="86"/>
      <c r="I395" s="86"/>
      <c r="J395" s="87">
        <f>SUM(J397:J409)</f>
        <v>0</v>
      </c>
      <c r="L395" s="16"/>
    </row>
    <row r="396" spans="2:20" s="1" customFormat="1" ht="22.5" customHeight="1" x14ac:dyDescent="0.2">
      <c r="B396" s="14"/>
      <c r="C396" s="3"/>
      <c r="D396" s="3"/>
      <c r="E396" s="64" t="s">
        <v>83</v>
      </c>
      <c r="F396" s="4"/>
      <c r="G396" s="5"/>
      <c r="H396" s="6"/>
      <c r="I396" s="7"/>
      <c r="J396" s="7"/>
      <c r="K396" s="62"/>
      <c r="L396" s="16"/>
    </row>
    <row r="397" spans="2:20" s="1" customFormat="1" ht="22.5" customHeight="1" x14ac:dyDescent="0.2">
      <c r="B397" s="14"/>
      <c r="C397" s="99">
        <v>117001</v>
      </c>
      <c r="D397" s="3" t="s">
        <v>16</v>
      </c>
      <c r="E397" s="65" t="s">
        <v>47</v>
      </c>
      <c r="F397" s="4" t="s">
        <v>48</v>
      </c>
      <c r="G397" s="5" t="s">
        <v>17</v>
      </c>
      <c r="H397" s="6">
        <v>2.7</v>
      </c>
      <c r="I397" s="7"/>
      <c r="J397" s="7">
        <f t="shared" ref="J397:J403" si="34">ROUND(I397*H397,2)</f>
        <v>0</v>
      </c>
      <c r="K397" s="4" t="s">
        <v>151</v>
      </c>
      <c r="L397" s="55"/>
      <c r="N397" s="41"/>
      <c r="O397" s="42"/>
      <c r="P397" s="43"/>
      <c r="Q397" s="44"/>
      <c r="R397" s="45"/>
      <c r="S397" s="45"/>
      <c r="T397" s="42"/>
    </row>
    <row r="398" spans="2:20" s="1" customFormat="1" ht="22.5" customHeight="1" x14ac:dyDescent="0.2">
      <c r="B398" s="14"/>
      <c r="C398" s="99">
        <v>117002</v>
      </c>
      <c r="D398" s="3" t="s">
        <v>16</v>
      </c>
      <c r="E398" s="65" t="s">
        <v>49</v>
      </c>
      <c r="F398" s="4" t="s">
        <v>50</v>
      </c>
      <c r="G398" s="5" t="s">
        <v>18</v>
      </c>
      <c r="H398" s="6">
        <v>0.27</v>
      </c>
      <c r="I398" s="7"/>
      <c r="J398" s="7">
        <f t="shared" si="34"/>
        <v>0</v>
      </c>
      <c r="K398" s="4" t="s">
        <v>151</v>
      </c>
      <c r="L398" s="55"/>
      <c r="N398" s="41"/>
      <c r="O398" s="42"/>
      <c r="P398" s="43"/>
      <c r="Q398" s="44"/>
      <c r="R398" s="45"/>
      <c r="S398" s="45"/>
      <c r="T398" s="42"/>
    </row>
    <row r="399" spans="2:20" s="1" customFormat="1" ht="22.5" customHeight="1" x14ac:dyDescent="0.2">
      <c r="B399" s="14"/>
      <c r="C399" s="99">
        <v>117003</v>
      </c>
      <c r="D399" s="3" t="s">
        <v>16</v>
      </c>
      <c r="E399" s="65" t="s">
        <v>104</v>
      </c>
      <c r="F399" s="4" t="s">
        <v>43</v>
      </c>
      <c r="G399" s="5" t="s">
        <v>20</v>
      </c>
      <c r="H399" s="6">
        <v>4</v>
      </c>
      <c r="I399" s="7"/>
      <c r="J399" s="7">
        <f t="shared" si="34"/>
        <v>0</v>
      </c>
      <c r="K399" s="4" t="s">
        <v>151</v>
      </c>
      <c r="L399" s="55"/>
      <c r="N399" s="41"/>
      <c r="O399" s="42"/>
      <c r="P399" s="43"/>
      <c r="Q399" s="44"/>
      <c r="R399" s="45"/>
      <c r="S399" s="45"/>
      <c r="T399" s="42"/>
    </row>
    <row r="400" spans="2:20" s="1" customFormat="1" ht="22.5" customHeight="1" x14ac:dyDescent="0.2">
      <c r="B400" s="14"/>
      <c r="C400" s="99">
        <v>117004</v>
      </c>
      <c r="D400" s="3" t="s">
        <v>16</v>
      </c>
      <c r="E400" s="65" t="s">
        <v>141</v>
      </c>
      <c r="F400" s="4" t="s">
        <v>245</v>
      </c>
      <c r="G400" s="5" t="s">
        <v>22</v>
      </c>
      <c r="H400" s="6">
        <v>0.48599999999999999</v>
      </c>
      <c r="I400" s="7"/>
      <c r="J400" s="7">
        <f t="shared" si="34"/>
        <v>0</v>
      </c>
      <c r="K400" s="4" t="s">
        <v>151</v>
      </c>
      <c r="L400" s="55"/>
      <c r="N400" s="41"/>
      <c r="O400" s="42"/>
      <c r="P400" s="43"/>
      <c r="Q400" s="44"/>
      <c r="R400" s="45"/>
      <c r="S400" s="45"/>
      <c r="T400" s="42"/>
    </row>
    <row r="401" spans="2:20" s="1" customFormat="1" ht="22.5" customHeight="1" x14ac:dyDescent="0.2">
      <c r="B401" s="14"/>
      <c r="C401" s="99">
        <v>117005</v>
      </c>
      <c r="D401" s="3" t="s">
        <v>16</v>
      </c>
      <c r="E401" s="65" t="s">
        <v>143</v>
      </c>
      <c r="F401" s="4" t="s">
        <v>246</v>
      </c>
      <c r="G401" s="5" t="s">
        <v>22</v>
      </c>
      <c r="H401" s="6">
        <v>0.8</v>
      </c>
      <c r="I401" s="7"/>
      <c r="J401" s="7">
        <f t="shared" si="34"/>
        <v>0</v>
      </c>
      <c r="K401" s="4" t="s">
        <v>151</v>
      </c>
      <c r="L401" s="55"/>
      <c r="N401" s="41"/>
      <c r="O401" s="42"/>
      <c r="P401" s="43"/>
      <c r="Q401" s="44"/>
      <c r="R401" s="45"/>
      <c r="S401" s="45"/>
      <c r="T401" s="42"/>
    </row>
    <row r="402" spans="2:20" s="1" customFormat="1" ht="22.5" customHeight="1" x14ac:dyDescent="0.2">
      <c r="B402" s="14"/>
      <c r="C402" s="99">
        <v>117006</v>
      </c>
      <c r="D402" s="3" t="s">
        <v>16</v>
      </c>
      <c r="E402" s="65" t="s">
        <v>60</v>
      </c>
      <c r="F402" s="4" t="s">
        <v>61</v>
      </c>
      <c r="G402" s="5" t="s">
        <v>22</v>
      </c>
      <c r="H402" s="6">
        <v>0.4</v>
      </c>
      <c r="I402" s="7"/>
      <c r="J402" s="7">
        <f t="shared" si="34"/>
        <v>0</v>
      </c>
      <c r="K402" s="4" t="s">
        <v>151</v>
      </c>
      <c r="L402" s="55"/>
      <c r="N402" s="41"/>
      <c r="O402" s="42"/>
      <c r="P402" s="43"/>
      <c r="Q402" s="44"/>
      <c r="R402" s="45"/>
      <c r="S402" s="45"/>
      <c r="T402" s="42"/>
    </row>
    <row r="403" spans="2:20" s="1" customFormat="1" ht="22.5" customHeight="1" x14ac:dyDescent="0.2">
      <c r="B403" s="14"/>
      <c r="C403" s="99">
        <v>117007</v>
      </c>
      <c r="D403" s="3" t="s">
        <v>16</v>
      </c>
      <c r="E403" s="65" t="s">
        <v>62</v>
      </c>
      <c r="F403" s="4" t="s">
        <v>63</v>
      </c>
      <c r="G403" s="5" t="s">
        <v>22</v>
      </c>
      <c r="H403" s="6">
        <v>0.01</v>
      </c>
      <c r="I403" s="7"/>
      <c r="J403" s="7">
        <f t="shared" si="34"/>
        <v>0</v>
      </c>
      <c r="K403" s="4" t="s">
        <v>151</v>
      </c>
      <c r="L403" s="55"/>
      <c r="N403" s="41"/>
      <c r="O403" s="42"/>
      <c r="P403" s="43"/>
      <c r="Q403" s="44"/>
      <c r="R403" s="45"/>
      <c r="S403" s="45"/>
      <c r="T403" s="42"/>
    </row>
    <row r="404" spans="2:20" s="1" customFormat="1" ht="22.5" customHeight="1" x14ac:dyDescent="0.2">
      <c r="B404" s="14"/>
      <c r="C404" s="3"/>
      <c r="D404" s="3"/>
      <c r="E404" s="64" t="s">
        <v>84</v>
      </c>
      <c r="F404" s="4"/>
      <c r="G404" s="5"/>
      <c r="H404" s="6"/>
      <c r="I404" s="7"/>
      <c r="J404" s="7"/>
      <c r="K404" s="62"/>
      <c r="L404" s="16"/>
      <c r="N404" s="41"/>
      <c r="O404" s="42"/>
      <c r="P404" s="43"/>
      <c r="Q404" s="44"/>
      <c r="R404" s="45"/>
      <c r="S404" s="45"/>
      <c r="T404" s="42"/>
    </row>
    <row r="405" spans="2:20" s="1" customFormat="1" ht="22.5" customHeight="1" x14ac:dyDescent="0.2">
      <c r="B405" s="14"/>
      <c r="C405" s="100">
        <v>117008</v>
      </c>
      <c r="D405" s="66" t="s">
        <v>23</v>
      </c>
      <c r="E405" s="67" t="s">
        <v>65</v>
      </c>
      <c r="F405" s="68" t="s">
        <v>66</v>
      </c>
      <c r="G405" s="69" t="s">
        <v>22</v>
      </c>
      <c r="H405" s="70">
        <v>0.48599999999999999</v>
      </c>
      <c r="I405" s="71"/>
      <c r="J405" s="71">
        <f t="shared" ref="J405:J409" si="35">ROUND(I405*H405,2)</f>
        <v>0</v>
      </c>
      <c r="K405" s="68" t="s">
        <v>151</v>
      </c>
      <c r="L405" s="56"/>
      <c r="N405" s="41"/>
      <c r="O405" s="42"/>
      <c r="P405" s="43"/>
      <c r="Q405" s="44"/>
      <c r="R405" s="45"/>
      <c r="S405" s="45"/>
      <c r="T405" s="42"/>
    </row>
    <row r="406" spans="2:20" s="1" customFormat="1" ht="22.5" customHeight="1" x14ac:dyDescent="0.2">
      <c r="B406" s="14"/>
      <c r="C406" s="100">
        <v>117009</v>
      </c>
      <c r="D406" s="66" t="s">
        <v>23</v>
      </c>
      <c r="E406" s="67" t="s">
        <v>67</v>
      </c>
      <c r="F406" s="68" t="s">
        <v>152</v>
      </c>
      <c r="G406" s="69" t="s">
        <v>20</v>
      </c>
      <c r="H406" s="70">
        <v>4</v>
      </c>
      <c r="I406" s="71"/>
      <c r="J406" s="71">
        <f t="shared" si="35"/>
        <v>0</v>
      </c>
      <c r="K406" s="68" t="s">
        <v>151</v>
      </c>
      <c r="L406" s="56"/>
      <c r="N406" s="41"/>
      <c r="O406" s="42"/>
      <c r="P406" s="43"/>
      <c r="Q406" s="44"/>
      <c r="R406" s="45"/>
      <c r="S406" s="45"/>
      <c r="T406" s="42"/>
    </row>
    <row r="407" spans="2:20" s="1" customFormat="1" ht="22.5" customHeight="1" x14ac:dyDescent="0.2">
      <c r="B407" s="14"/>
      <c r="C407" s="100">
        <v>117010</v>
      </c>
      <c r="D407" s="66" t="s">
        <v>23</v>
      </c>
      <c r="E407" s="67" t="s">
        <v>39</v>
      </c>
      <c r="F407" s="68" t="s">
        <v>40</v>
      </c>
      <c r="G407" s="69" t="s">
        <v>20</v>
      </c>
      <c r="H407" s="70">
        <v>32</v>
      </c>
      <c r="I407" s="71"/>
      <c r="J407" s="71">
        <f t="shared" si="35"/>
        <v>0</v>
      </c>
      <c r="K407" s="68" t="s">
        <v>151</v>
      </c>
      <c r="L407" s="56"/>
      <c r="N407" s="41"/>
      <c r="O407" s="42"/>
      <c r="P407" s="43"/>
      <c r="Q407" s="44"/>
      <c r="R407" s="45"/>
      <c r="S407" s="45"/>
      <c r="T407" s="42"/>
    </row>
    <row r="408" spans="2:20" s="1" customFormat="1" ht="22.5" customHeight="1" x14ac:dyDescent="0.2">
      <c r="B408" s="14"/>
      <c r="C408" s="100">
        <v>117011</v>
      </c>
      <c r="D408" s="66" t="s">
        <v>23</v>
      </c>
      <c r="E408" s="67" t="s">
        <v>37</v>
      </c>
      <c r="F408" s="68" t="s">
        <v>38</v>
      </c>
      <c r="G408" s="69" t="s">
        <v>20</v>
      </c>
      <c r="H408" s="70">
        <v>32</v>
      </c>
      <c r="I408" s="71"/>
      <c r="J408" s="71">
        <f t="shared" si="35"/>
        <v>0</v>
      </c>
      <c r="K408" s="68" t="s">
        <v>151</v>
      </c>
      <c r="L408" s="56"/>
      <c r="N408" s="41"/>
      <c r="O408" s="42"/>
      <c r="P408" s="43"/>
      <c r="Q408" s="44"/>
      <c r="R408" s="45"/>
      <c r="S408" s="45"/>
      <c r="T408" s="42"/>
    </row>
    <row r="409" spans="2:20" s="1" customFormat="1" ht="22.5" customHeight="1" x14ac:dyDescent="0.2">
      <c r="B409" s="14"/>
      <c r="C409" s="100">
        <v>117012</v>
      </c>
      <c r="D409" s="66" t="s">
        <v>23</v>
      </c>
      <c r="E409" s="67" t="s">
        <v>41</v>
      </c>
      <c r="F409" s="68" t="s">
        <v>153</v>
      </c>
      <c r="G409" s="69" t="s">
        <v>20</v>
      </c>
      <c r="H409" s="70">
        <v>8</v>
      </c>
      <c r="I409" s="71"/>
      <c r="J409" s="71">
        <f t="shared" si="35"/>
        <v>0</v>
      </c>
      <c r="K409" s="68" t="s">
        <v>151</v>
      </c>
      <c r="L409" s="56"/>
    </row>
    <row r="410" spans="2:20" s="1" customFormat="1" ht="22.5" customHeight="1" x14ac:dyDescent="0.2">
      <c r="B410" s="14"/>
      <c r="L410" s="16"/>
    </row>
    <row r="411" spans="2:20" s="1" customFormat="1" ht="22.5" customHeight="1" x14ac:dyDescent="0.2">
      <c r="B411" s="14"/>
      <c r="L411" s="16"/>
    </row>
    <row r="412" spans="2:20" s="1" customFormat="1" ht="22.5" customHeight="1" x14ac:dyDescent="0.2">
      <c r="B412" s="14"/>
      <c r="C412" s="83" t="s">
        <v>206</v>
      </c>
      <c r="D412" s="84"/>
      <c r="E412" s="85"/>
      <c r="F412" s="85"/>
      <c r="G412" s="86"/>
      <c r="H412" s="86"/>
      <c r="I412" s="86"/>
      <c r="J412" s="87">
        <f>SUM(J413:J426)</f>
        <v>0</v>
      </c>
      <c r="L412" s="16"/>
    </row>
    <row r="413" spans="2:20" s="1" customFormat="1" ht="22.5" customHeight="1" x14ac:dyDescent="0.2">
      <c r="B413" s="14"/>
      <c r="C413" s="3"/>
      <c r="D413" s="3"/>
      <c r="E413" s="10" t="s">
        <v>83</v>
      </c>
      <c r="F413" s="4"/>
      <c r="G413" s="5"/>
      <c r="H413" s="6"/>
      <c r="I413" s="7"/>
      <c r="J413" s="9"/>
      <c r="K413" s="62"/>
      <c r="L413" s="16"/>
    </row>
    <row r="414" spans="2:20" s="1" customFormat="1" ht="22.5" customHeight="1" x14ac:dyDescent="0.2">
      <c r="B414" s="14"/>
      <c r="C414" s="99">
        <v>118001</v>
      </c>
      <c r="D414" s="3" t="s">
        <v>16</v>
      </c>
      <c r="E414" s="31" t="s">
        <v>47</v>
      </c>
      <c r="F414" s="32" t="s">
        <v>48</v>
      </c>
      <c r="G414" s="33" t="s">
        <v>17</v>
      </c>
      <c r="H414" s="34">
        <v>3.375</v>
      </c>
      <c r="I414" s="35"/>
      <c r="J414" s="35">
        <f t="shared" ref="J414:J420" si="36">ROUND(I414*H414,2)</f>
        <v>0</v>
      </c>
      <c r="K414" s="49" t="s">
        <v>151</v>
      </c>
      <c r="L414" s="51"/>
      <c r="N414" s="41"/>
      <c r="O414" s="42"/>
      <c r="P414" s="43"/>
      <c r="Q414" s="44"/>
      <c r="R414" s="45"/>
      <c r="S414" s="45"/>
      <c r="T414" s="42"/>
    </row>
    <row r="415" spans="2:20" s="1" customFormat="1" ht="22.5" customHeight="1" x14ac:dyDescent="0.2">
      <c r="B415" s="14"/>
      <c r="C415" s="99">
        <v>118002</v>
      </c>
      <c r="D415" s="3" t="s">
        <v>16</v>
      </c>
      <c r="E415" s="31" t="s">
        <v>49</v>
      </c>
      <c r="F415" s="32" t="s">
        <v>50</v>
      </c>
      <c r="G415" s="33" t="s">
        <v>18</v>
      </c>
      <c r="H415" s="34">
        <v>0.33800000000000002</v>
      </c>
      <c r="I415" s="35"/>
      <c r="J415" s="35">
        <f t="shared" si="36"/>
        <v>0</v>
      </c>
      <c r="K415" s="49" t="s">
        <v>151</v>
      </c>
      <c r="L415" s="51"/>
      <c r="N415" s="41"/>
      <c r="O415" s="42"/>
      <c r="P415" s="43"/>
      <c r="Q415" s="44"/>
      <c r="R415" s="45"/>
      <c r="S415" s="45"/>
      <c r="T415" s="42"/>
    </row>
    <row r="416" spans="2:20" s="1" customFormat="1" ht="22.5" customHeight="1" x14ac:dyDescent="0.2">
      <c r="B416" s="14"/>
      <c r="C416" s="99">
        <v>118003</v>
      </c>
      <c r="D416" s="3" t="s">
        <v>16</v>
      </c>
      <c r="E416" s="31" t="s">
        <v>104</v>
      </c>
      <c r="F416" s="32" t="s">
        <v>43</v>
      </c>
      <c r="G416" s="33" t="s">
        <v>20</v>
      </c>
      <c r="H416" s="34">
        <v>5</v>
      </c>
      <c r="I416" s="35"/>
      <c r="J416" s="35">
        <f t="shared" si="36"/>
        <v>0</v>
      </c>
      <c r="K416" s="49" t="s">
        <v>151</v>
      </c>
      <c r="L416" s="51"/>
      <c r="N416" s="41"/>
      <c r="O416" s="42"/>
      <c r="P416" s="43"/>
      <c r="Q416" s="44"/>
      <c r="R416" s="45"/>
      <c r="S416" s="45"/>
      <c r="T416" s="42"/>
    </row>
    <row r="417" spans="2:20" s="1" customFormat="1" ht="22.5" customHeight="1" x14ac:dyDescent="0.2">
      <c r="B417" s="14"/>
      <c r="C417" s="99">
        <v>118004</v>
      </c>
      <c r="D417" s="3" t="s">
        <v>16</v>
      </c>
      <c r="E417" s="65" t="s">
        <v>141</v>
      </c>
      <c r="F417" s="32" t="s">
        <v>245</v>
      </c>
      <c r="G417" s="33" t="s">
        <v>22</v>
      </c>
      <c r="H417" s="34">
        <v>0.60750000000000004</v>
      </c>
      <c r="I417" s="35"/>
      <c r="J417" s="35">
        <f t="shared" si="36"/>
        <v>0</v>
      </c>
      <c r="K417" s="49" t="s">
        <v>151</v>
      </c>
      <c r="L417" s="51"/>
      <c r="N417" s="41"/>
      <c r="O417" s="42"/>
      <c r="P417" s="43"/>
      <c r="Q417" s="44"/>
      <c r="R417" s="45"/>
      <c r="S417" s="45"/>
      <c r="T417" s="42"/>
    </row>
    <row r="418" spans="2:20" s="1" customFormat="1" ht="22.5" customHeight="1" x14ac:dyDescent="0.2">
      <c r="B418" s="14"/>
      <c r="C418" s="99">
        <v>118005</v>
      </c>
      <c r="D418" s="3" t="s">
        <v>16</v>
      </c>
      <c r="E418" s="65" t="s">
        <v>143</v>
      </c>
      <c r="F418" s="4" t="s">
        <v>246</v>
      </c>
      <c r="G418" s="33" t="s">
        <v>22</v>
      </c>
      <c r="H418" s="34">
        <v>1</v>
      </c>
      <c r="I418" s="35"/>
      <c r="J418" s="35">
        <f t="shared" si="36"/>
        <v>0</v>
      </c>
      <c r="K418" s="49" t="s">
        <v>151</v>
      </c>
      <c r="L418" s="51"/>
      <c r="N418" s="41"/>
      <c r="O418" s="42"/>
      <c r="P418" s="43"/>
      <c r="Q418" s="44"/>
      <c r="R418" s="45"/>
      <c r="S418" s="45"/>
      <c r="T418" s="42"/>
    </row>
    <row r="419" spans="2:20" s="1" customFormat="1" ht="22.5" customHeight="1" x14ac:dyDescent="0.2">
      <c r="B419" s="14"/>
      <c r="C419" s="99">
        <v>118006</v>
      </c>
      <c r="D419" s="3" t="s">
        <v>16</v>
      </c>
      <c r="E419" s="31" t="s">
        <v>60</v>
      </c>
      <c r="F419" s="32" t="s">
        <v>61</v>
      </c>
      <c r="G419" s="33" t="s">
        <v>22</v>
      </c>
      <c r="H419" s="34">
        <v>0.5</v>
      </c>
      <c r="I419" s="35"/>
      <c r="J419" s="35">
        <f t="shared" si="36"/>
        <v>0</v>
      </c>
      <c r="K419" s="49" t="s">
        <v>151</v>
      </c>
      <c r="L419" s="51"/>
      <c r="N419" s="41"/>
      <c r="O419" s="42"/>
      <c r="P419" s="43"/>
      <c r="Q419" s="44"/>
      <c r="R419" s="45"/>
      <c r="S419" s="45"/>
      <c r="T419" s="42"/>
    </row>
    <row r="420" spans="2:20" s="1" customFormat="1" ht="22.5" customHeight="1" x14ac:dyDescent="0.2">
      <c r="B420" s="14"/>
      <c r="C420" s="99">
        <v>118007</v>
      </c>
      <c r="D420" s="3" t="s">
        <v>16</v>
      </c>
      <c r="E420" s="31" t="s">
        <v>62</v>
      </c>
      <c r="F420" s="32" t="s">
        <v>63</v>
      </c>
      <c r="G420" s="33" t="s">
        <v>22</v>
      </c>
      <c r="H420" s="34">
        <v>0.01</v>
      </c>
      <c r="I420" s="35"/>
      <c r="J420" s="35">
        <f t="shared" si="36"/>
        <v>0</v>
      </c>
      <c r="K420" s="49" t="s">
        <v>151</v>
      </c>
      <c r="L420" s="51"/>
      <c r="N420" s="41"/>
      <c r="O420" s="42"/>
      <c r="P420" s="43"/>
      <c r="Q420" s="44"/>
      <c r="R420" s="45"/>
      <c r="S420" s="45"/>
      <c r="T420" s="42"/>
    </row>
    <row r="421" spans="2:20" s="1" customFormat="1" ht="22.5" customHeight="1" x14ac:dyDescent="0.2">
      <c r="B421" s="14"/>
      <c r="C421" s="3"/>
      <c r="D421" s="3"/>
      <c r="E421" s="10" t="s">
        <v>84</v>
      </c>
      <c r="F421" s="4"/>
      <c r="G421" s="5"/>
      <c r="H421" s="6"/>
      <c r="I421" s="7"/>
      <c r="J421" s="9"/>
      <c r="L421" s="52"/>
      <c r="N421" s="41"/>
      <c r="O421" s="42"/>
      <c r="P421" s="43"/>
      <c r="Q421" s="44"/>
      <c r="R421" s="45"/>
      <c r="S421" s="45"/>
      <c r="T421" s="42"/>
    </row>
    <row r="422" spans="2:20" s="1" customFormat="1" ht="22.5" customHeight="1" x14ac:dyDescent="0.2">
      <c r="B422" s="14"/>
      <c r="C422" s="100">
        <v>118008</v>
      </c>
      <c r="D422" s="8" t="s">
        <v>23</v>
      </c>
      <c r="E422" s="36" t="s">
        <v>65</v>
      </c>
      <c r="F422" s="37" t="s">
        <v>66</v>
      </c>
      <c r="G422" s="38" t="s">
        <v>22</v>
      </c>
      <c r="H422" s="39">
        <v>0.60799999999999998</v>
      </c>
      <c r="I422" s="40"/>
      <c r="J422" s="40">
        <f t="shared" ref="J422:J426" si="37">ROUND(I422*H422,2)</f>
        <v>0</v>
      </c>
      <c r="K422" s="50" t="s">
        <v>151</v>
      </c>
      <c r="L422" s="53"/>
      <c r="N422" s="41"/>
      <c r="O422" s="42"/>
      <c r="P422" s="43"/>
      <c r="Q422" s="44"/>
      <c r="R422" s="45"/>
      <c r="S422" s="45"/>
      <c r="T422" s="42"/>
    </row>
    <row r="423" spans="2:20" s="1" customFormat="1" ht="22.5" customHeight="1" x14ac:dyDescent="0.2">
      <c r="B423" s="14"/>
      <c r="C423" s="100">
        <v>118009</v>
      </c>
      <c r="D423" s="8" t="s">
        <v>23</v>
      </c>
      <c r="E423" s="36" t="s">
        <v>67</v>
      </c>
      <c r="F423" s="37" t="s">
        <v>152</v>
      </c>
      <c r="G423" s="38" t="s">
        <v>20</v>
      </c>
      <c r="H423" s="39">
        <v>5</v>
      </c>
      <c r="I423" s="40"/>
      <c r="J423" s="40">
        <f t="shared" si="37"/>
        <v>0</v>
      </c>
      <c r="K423" s="50" t="s">
        <v>151</v>
      </c>
      <c r="L423" s="53"/>
      <c r="N423" s="41"/>
      <c r="O423" s="42"/>
      <c r="P423" s="43"/>
      <c r="Q423" s="44"/>
      <c r="R423" s="45"/>
      <c r="S423" s="45"/>
      <c r="T423" s="42"/>
    </row>
    <row r="424" spans="2:20" s="1" customFormat="1" ht="22.5" customHeight="1" x14ac:dyDescent="0.2">
      <c r="B424" s="14"/>
      <c r="C424" s="100">
        <v>118010</v>
      </c>
      <c r="D424" s="8" t="s">
        <v>23</v>
      </c>
      <c r="E424" s="36" t="s">
        <v>39</v>
      </c>
      <c r="F424" s="37" t="s">
        <v>40</v>
      </c>
      <c r="G424" s="38" t="s">
        <v>20</v>
      </c>
      <c r="H424" s="39">
        <v>40</v>
      </c>
      <c r="I424" s="40"/>
      <c r="J424" s="40">
        <f t="shared" si="37"/>
        <v>0</v>
      </c>
      <c r="K424" s="50" t="s">
        <v>151</v>
      </c>
      <c r="L424" s="53"/>
      <c r="N424" s="41"/>
      <c r="O424" s="42"/>
      <c r="P424" s="43"/>
      <c r="Q424" s="44"/>
      <c r="R424" s="45"/>
      <c r="S424" s="45"/>
      <c r="T424" s="42"/>
    </row>
    <row r="425" spans="2:20" s="1" customFormat="1" ht="22.5" customHeight="1" x14ac:dyDescent="0.2">
      <c r="B425" s="14"/>
      <c r="C425" s="100">
        <v>118011</v>
      </c>
      <c r="D425" s="8" t="s">
        <v>23</v>
      </c>
      <c r="E425" s="36" t="s">
        <v>37</v>
      </c>
      <c r="F425" s="37" t="s">
        <v>38</v>
      </c>
      <c r="G425" s="38" t="s">
        <v>20</v>
      </c>
      <c r="H425" s="39">
        <v>40</v>
      </c>
      <c r="I425" s="40"/>
      <c r="J425" s="40">
        <f t="shared" si="37"/>
        <v>0</v>
      </c>
      <c r="K425" s="50" t="s">
        <v>151</v>
      </c>
      <c r="L425" s="53"/>
      <c r="N425" s="41"/>
      <c r="O425" s="42"/>
      <c r="P425" s="43"/>
      <c r="Q425" s="44"/>
      <c r="R425" s="45"/>
      <c r="S425" s="45"/>
      <c r="T425" s="42"/>
    </row>
    <row r="426" spans="2:20" s="1" customFormat="1" ht="22.5" customHeight="1" x14ac:dyDescent="0.2">
      <c r="B426" s="14"/>
      <c r="C426" s="100">
        <v>118012</v>
      </c>
      <c r="D426" s="8" t="s">
        <v>23</v>
      </c>
      <c r="E426" s="36" t="s">
        <v>41</v>
      </c>
      <c r="F426" s="37" t="s">
        <v>153</v>
      </c>
      <c r="G426" s="38" t="s">
        <v>20</v>
      </c>
      <c r="H426" s="39">
        <v>10</v>
      </c>
      <c r="I426" s="40"/>
      <c r="J426" s="40">
        <f t="shared" si="37"/>
        <v>0</v>
      </c>
      <c r="K426" s="50" t="s">
        <v>151</v>
      </c>
      <c r="L426" s="53"/>
    </row>
    <row r="427" spans="2:20" s="1" customFormat="1" ht="22.5" customHeight="1" x14ac:dyDescent="0.2">
      <c r="B427" s="14"/>
      <c r="L427" s="16"/>
    </row>
    <row r="428" spans="2:20" s="1" customFormat="1" ht="22.5" customHeight="1" x14ac:dyDescent="0.2">
      <c r="B428" s="14"/>
      <c r="L428" s="16"/>
    </row>
    <row r="429" spans="2:20" s="1" customFormat="1" ht="22.5" customHeight="1" x14ac:dyDescent="0.2">
      <c r="B429" s="14"/>
      <c r="C429" s="83" t="s">
        <v>188</v>
      </c>
      <c r="D429" s="84"/>
      <c r="E429" s="85"/>
      <c r="F429" s="85"/>
      <c r="G429" s="86"/>
      <c r="H429" s="86"/>
      <c r="I429" s="86"/>
      <c r="J429" s="87">
        <f>SUM(J430:J435)</f>
        <v>0</v>
      </c>
      <c r="L429" s="16"/>
    </row>
    <row r="430" spans="2:20" s="1" customFormat="1" ht="22.5" customHeight="1" x14ac:dyDescent="0.2">
      <c r="B430" s="14"/>
      <c r="C430" s="3"/>
      <c r="D430" s="3"/>
      <c r="E430" s="64" t="s">
        <v>83</v>
      </c>
      <c r="F430" s="4"/>
      <c r="G430" s="5"/>
      <c r="H430" s="6"/>
      <c r="I430" s="7"/>
      <c r="J430" s="7"/>
      <c r="K430" s="62"/>
      <c r="L430" s="16"/>
    </row>
    <row r="431" spans="2:20" s="1" customFormat="1" ht="22.5" customHeight="1" x14ac:dyDescent="0.2">
      <c r="B431" s="14"/>
      <c r="C431" s="99">
        <v>119001</v>
      </c>
      <c r="D431" s="3" t="s">
        <v>16</v>
      </c>
      <c r="E431" s="65" t="s">
        <v>149</v>
      </c>
      <c r="F431" s="4" t="s">
        <v>150</v>
      </c>
      <c r="G431" s="5" t="s">
        <v>18</v>
      </c>
      <c r="H431" s="6">
        <v>10</v>
      </c>
      <c r="I431" s="7"/>
      <c r="J431" s="7">
        <f t="shared" ref="J431:J433" si="38">ROUND(I431*H431,2)</f>
        <v>0</v>
      </c>
      <c r="K431" s="4" t="s">
        <v>151</v>
      </c>
      <c r="L431" s="55"/>
      <c r="N431" s="41"/>
      <c r="O431" s="42"/>
      <c r="P431" s="43"/>
      <c r="Q431" s="44"/>
      <c r="R431" s="45"/>
      <c r="S431" s="45"/>
      <c r="T431" s="42"/>
    </row>
    <row r="432" spans="2:20" s="1" customFormat="1" ht="22.5" customHeight="1" x14ac:dyDescent="0.2">
      <c r="B432" s="14"/>
      <c r="C432" s="99">
        <v>119002</v>
      </c>
      <c r="D432" s="3" t="s">
        <v>16</v>
      </c>
      <c r="E432" s="65" t="s">
        <v>97</v>
      </c>
      <c r="F432" s="4" t="s">
        <v>98</v>
      </c>
      <c r="G432" s="5" t="s">
        <v>99</v>
      </c>
      <c r="H432" s="6">
        <v>45</v>
      </c>
      <c r="I432" s="7"/>
      <c r="J432" s="7">
        <f t="shared" si="38"/>
        <v>0</v>
      </c>
      <c r="K432" s="4" t="s">
        <v>151</v>
      </c>
      <c r="L432" s="55"/>
      <c r="N432" s="41"/>
      <c r="O432" s="42"/>
      <c r="P432" s="43"/>
      <c r="Q432" s="44"/>
      <c r="R432" s="45"/>
      <c r="S432" s="45"/>
      <c r="T432" s="42"/>
    </row>
    <row r="433" spans="2:20" s="1" customFormat="1" ht="22.5" customHeight="1" x14ac:dyDescent="0.2">
      <c r="B433" s="14"/>
      <c r="C433" s="99">
        <v>119003</v>
      </c>
      <c r="D433" s="3" t="s">
        <v>16</v>
      </c>
      <c r="E433" s="65" t="s">
        <v>141</v>
      </c>
      <c r="F433" s="4" t="s">
        <v>245</v>
      </c>
      <c r="G433" s="5" t="s">
        <v>22</v>
      </c>
      <c r="H433" s="6">
        <f>17</f>
        <v>17</v>
      </c>
      <c r="I433" s="7"/>
      <c r="J433" s="7">
        <f t="shared" si="38"/>
        <v>0</v>
      </c>
      <c r="K433" s="4" t="s">
        <v>151</v>
      </c>
      <c r="L433" s="55"/>
      <c r="N433" s="41"/>
      <c r="O433" s="42"/>
      <c r="P433" s="43"/>
      <c r="Q433" s="44"/>
      <c r="R433" s="45"/>
      <c r="S433" s="45"/>
      <c r="T433" s="42"/>
    </row>
    <row r="434" spans="2:20" s="1" customFormat="1" ht="22.5" customHeight="1" x14ac:dyDescent="0.2">
      <c r="B434" s="14"/>
      <c r="C434" s="3"/>
      <c r="D434" s="3"/>
      <c r="E434" s="64" t="s">
        <v>84</v>
      </c>
      <c r="F434" s="4"/>
      <c r="G434" s="5"/>
      <c r="H434" s="6"/>
      <c r="I434" s="7"/>
      <c r="J434" s="7"/>
      <c r="K434" s="62"/>
      <c r="L434" s="16"/>
      <c r="N434" s="41"/>
      <c r="O434" s="42"/>
      <c r="P434" s="43"/>
      <c r="Q434" s="44"/>
      <c r="R434" s="45"/>
      <c r="S434" s="45"/>
      <c r="T434" s="42"/>
    </row>
    <row r="435" spans="2:20" s="1" customFormat="1" ht="22.5" customHeight="1" x14ac:dyDescent="0.2">
      <c r="B435" s="14"/>
      <c r="C435" s="100">
        <v>119004</v>
      </c>
      <c r="D435" s="66" t="s">
        <v>23</v>
      </c>
      <c r="E435" s="67" t="s">
        <v>24</v>
      </c>
      <c r="F435" s="68" t="s">
        <v>64</v>
      </c>
      <c r="G435" s="69" t="s">
        <v>22</v>
      </c>
      <c r="H435" s="70">
        <v>17</v>
      </c>
      <c r="I435" s="71"/>
      <c r="J435" s="71">
        <f t="shared" ref="J435" si="39">ROUND(I435*H435,2)</f>
        <v>0</v>
      </c>
      <c r="K435" s="68" t="s">
        <v>151</v>
      </c>
      <c r="L435" s="56"/>
      <c r="N435" s="41"/>
      <c r="O435" s="42"/>
      <c r="P435" s="46"/>
      <c r="Q435" s="45"/>
      <c r="R435" s="45"/>
      <c r="S435" s="45"/>
      <c r="T435" s="42"/>
    </row>
    <row r="436" spans="2:20" s="1" customFormat="1" ht="22.5" customHeight="1" x14ac:dyDescent="0.2">
      <c r="B436" s="14"/>
      <c r="L436" s="16"/>
    </row>
    <row r="437" spans="2:20" s="1" customFormat="1" ht="22.5" customHeight="1" x14ac:dyDescent="0.2">
      <c r="B437" s="14"/>
      <c r="L437" s="16"/>
    </row>
    <row r="438" spans="2:20" s="1" customFormat="1" ht="22.5" customHeight="1" x14ac:dyDescent="0.2">
      <c r="B438" s="14"/>
      <c r="C438" s="83" t="s">
        <v>189</v>
      </c>
      <c r="D438" s="84"/>
      <c r="E438" s="85"/>
      <c r="F438" s="85"/>
      <c r="G438" s="86"/>
      <c r="H438" s="86"/>
      <c r="I438" s="86"/>
      <c r="J438" s="87">
        <f>SUM(J439:J444)</f>
        <v>0</v>
      </c>
      <c r="L438" s="16"/>
    </row>
    <row r="439" spans="2:20" s="1" customFormat="1" ht="22.5" customHeight="1" x14ac:dyDescent="0.2">
      <c r="B439" s="14"/>
      <c r="C439" s="3"/>
      <c r="D439" s="3"/>
      <c r="E439" s="64" t="s">
        <v>83</v>
      </c>
      <c r="F439" s="4"/>
      <c r="G439" s="5"/>
      <c r="H439" s="6"/>
      <c r="I439" s="7"/>
      <c r="J439" s="7"/>
      <c r="K439" s="62"/>
      <c r="L439" s="16"/>
    </row>
    <row r="440" spans="2:20" s="1" customFormat="1" ht="22.5" customHeight="1" x14ac:dyDescent="0.2">
      <c r="B440" s="14"/>
      <c r="C440" s="99">
        <v>120001</v>
      </c>
      <c r="D440" s="3" t="s">
        <v>16</v>
      </c>
      <c r="E440" s="65" t="s">
        <v>149</v>
      </c>
      <c r="F440" s="4" t="s">
        <v>150</v>
      </c>
      <c r="G440" s="5" t="s">
        <v>18</v>
      </c>
      <c r="H440" s="6">
        <v>10</v>
      </c>
      <c r="I440" s="7"/>
      <c r="J440" s="7">
        <f t="shared" ref="J440:J442" si="40">ROUND(I440*H440,2)</f>
        <v>0</v>
      </c>
      <c r="K440" s="4" t="s">
        <v>151</v>
      </c>
      <c r="L440" s="55"/>
      <c r="N440" s="41"/>
      <c r="O440" s="42"/>
      <c r="P440" s="43"/>
      <c r="Q440" s="44"/>
      <c r="R440" s="45"/>
      <c r="S440" s="45"/>
      <c r="T440" s="42"/>
    </row>
    <row r="441" spans="2:20" s="1" customFormat="1" ht="22.5" customHeight="1" x14ac:dyDescent="0.2">
      <c r="B441" s="14"/>
      <c r="C441" s="99">
        <v>120002</v>
      </c>
      <c r="D441" s="3" t="s">
        <v>16</v>
      </c>
      <c r="E441" s="65" t="s">
        <v>97</v>
      </c>
      <c r="F441" s="4" t="s">
        <v>98</v>
      </c>
      <c r="G441" s="5" t="s">
        <v>99</v>
      </c>
      <c r="H441" s="6">
        <v>45</v>
      </c>
      <c r="I441" s="7"/>
      <c r="J441" s="7">
        <f t="shared" si="40"/>
        <v>0</v>
      </c>
      <c r="K441" s="4" t="s">
        <v>151</v>
      </c>
      <c r="L441" s="55"/>
      <c r="N441" s="41"/>
      <c r="O441" s="42"/>
      <c r="P441" s="43"/>
      <c r="Q441" s="44"/>
      <c r="R441" s="45"/>
      <c r="S441" s="45"/>
      <c r="T441" s="42"/>
    </row>
    <row r="442" spans="2:20" s="1" customFormat="1" ht="22.5" customHeight="1" x14ac:dyDescent="0.2">
      <c r="B442" s="14"/>
      <c r="C442" s="99">
        <v>120003</v>
      </c>
      <c r="D442" s="3" t="s">
        <v>16</v>
      </c>
      <c r="E442" s="65" t="s">
        <v>141</v>
      </c>
      <c r="F442" s="4" t="s">
        <v>245</v>
      </c>
      <c r="G442" s="5" t="s">
        <v>22</v>
      </c>
      <c r="H442" s="6">
        <v>17</v>
      </c>
      <c r="I442" s="7"/>
      <c r="J442" s="7">
        <f t="shared" si="40"/>
        <v>0</v>
      </c>
      <c r="K442" s="4" t="s">
        <v>151</v>
      </c>
      <c r="L442" s="55"/>
      <c r="N442" s="41"/>
      <c r="O442" s="42"/>
      <c r="P442" s="43"/>
      <c r="Q442" s="44"/>
      <c r="R442" s="45"/>
      <c r="S442" s="45"/>
      <c r="T442" s="42"/>
    </row>
    <row r="443" spans="2:20" s="1" customFormat="1" ht="22.5" customHeight="1" x14ac:dyDescent="0.2">
      <c r="B443" s="14"/>
      <c r="C443" s="3"/>
      <c r="D443" s="3"/>
      <c r="E443" s="64" t="s">
        <v>84</v>
      </c>
      <c r="F443" s="4"/>
      <c r="G443" s="5"/>
      <c r="H443" s="6"/>
      <c r="I443" s="7"/>
      <c r="J443" s="7"/>
      <c r="K443" s="62"/>
      <c r="L443" s="16"/>
      <c r="N443" s="41"/>
      <c r="O443" s="42"/>
      <c r="P443" s="43"/>
      <c r="Q443" s="44"/>
      <c r="R443" s="45"/>
      <c r="S443" s="45"/>
      <c r="T443" s="42"/>
    </row>
    <row r="444" spans="2:20" s="1" customFormat="1" ht="22.5" customHeight="1" x14ac:dyDescent="0.2">
      <c r="B444" s="14"/>
      <c r="C444" s="100">
        <v>120004</v>
      </c>
      <c r="D444" s="66" t="s">
        <v>23</v>
      </c>
      <c r="E444" s="67" t="s">
        <v>24</v>
      </c>
      <c r="F444" s="68" t="s">
        <v>64</v>
      </c>
      <c r="G444" s="69" t="s">
        <v>22</v>
      </c>
      <c r="H444" s="70">
        <v>17</v>
      </c>
      <c r="I444" s="71"/>
      <c r="J444" s="71">
        <f t="shared" ref="J444" si="41">ROUND(I444*H444,2)</f>
        <v>0</v>
      </c>
      <c r="K444" s="68" t="s">
        <v>151</v>
      </c>
      <c r="L444" s="56"/>
      <c r="N444" s="41"/>
      <c r="O444" s="42"/>
      <c r="P444" s="46"/>
      <c r="Q444" s="45"/>
      <c r="R444" s="45"/>
      <c r="S444" s="45"/>
      <c r="T444" s="42"/>
    </row>
    <row r="445" spans="2:20" s="1" customFormat="1" ht="22.5" customHeight="1" x14ac:dyDescent="0.2">
      <c r="B445" s="14"/>
      <c r="C445" s="25"/>
      <c r="D445" s="25"/>
      <c r="E445" s="41"/>
      <c r="F445" s="42"/>
      <c r="G445" s="46"/>
      <c r="H445" s="45"/>
      <c r="I445" s="45"/>
      <c r="J445" s="45"/>
      <c r="K445" s="42"/>
      <c r="L445" s="55"/>
    </row>
    <row r="446" spans="2:20" s="1" customFormat="1" ht="22.5" customHeight="1" x14ac:dyDescent="0.2">
      <c r="B446" s="14"/>
      <c r="L446" s="16"/>
    </row>
    <row r="447" spans="2:20" s="1" customFormat="1" ht="22.5" customHeight="1" x14ac:dyDescent="0.2">
      <c r="B447" s="14"/>
      <c r="C447" s="83" t="s">
        <v>190</v>
      </c>
      <c r="D447" s="84"/>
      <c r="E447" s="85"/>
      <c r="F447" s="85"/>
      <c r="G447" s="86"/>
      <c r="H447" s="86"/>
      <c r="I447" s="86"/>
      <c r="J447" s="87">
        <f>SUM(J448:J453)</f>
        <v>0</v>
      </c>
      <c r="L447" s="16"/>
    </row>
    <row r="448" spans="2:20" s="1" customFormat="1" ht="22.5" customHeight="1" x14ac:dyDescent="0.2">
      <c r="B448" s="14"/>
      <c r="C448" s="3"/>
      <c r="D448" s="3"/>
      <c r="E448" s="64" t="s">
        <v>83</v>
      </c>
      <c r="F448" s="4"/>
      <c r="G448" s="5"/>
      <c r="H448" s="6"/>
      <c r="I448" s="7"/>
      <c r="J448" s="7"/>
      <c r="K448" s="62"/>
      <c r="L448" s="16"/>
    </row>
    <row r="449" spans="2:20" s="1" customFormat="1" ht="22.5" customHeight="1" x14ac:dyDescent="0.2">
      <c r="B449" s="14"/>
      <c r="C449" s="99">
        <v>121001</v>
      </c>
      <c r="D449" s="3" t="s">
        <v>16</v>
      </c>
      <c r="E449" s="65" t="s">
        <v>149</v>
      </c>
      <c r="F449" s="4" t="s">
        <v>150</v>
      </c>
      <c r="G449" s="5" t="s">
        <v>18</v>
      </c>
      <c r="H449" s="6">
        <v>10</v>
      </c>
      <c r="I449" s="7"/>
      <c r="J449" s="7">
        <f t="shared" ref="J449:J451" si="42">ROUND(I449*H449,2)</f>
        <v>0</v>
      </c>
      <c r="K449" s="4" t="s">
        <v>151</v>
      </c>
      <c r="L449" s="55"/>
      <c r="N449" s="41"/>
      <c r="O449" s="42"/>
      <c r="P449" s="43"/>
      <c r="Q449" s="44"/>
      <c r="R449" s="45"/>
      <c r="S449" s="45"/>
      <c r="T449" s="42"/>
    </row>
    <row r="450" spans="2:20" s="1" customFormat="1" ht="22.5" customHeight="1" x14ac:dyDescent="0.2">
      <c r="B450" s="14"/>
      <c r="C450" s="99">
        <v>121002</v>
      </c>
      <c r="D450" s="3" t="s">
        <v>16</v>
      </c>
      <c r="E450" s="65" t="s">
        <v>97</v>
      </c>
      <c r="F450" s="4" t="s">
        <v>98</v>
      </c>
      <c r="G450" s="5" t="s">
        <v>99</v>
      </c>
      <c r="H450" s="6">
        <v>45</v>
      </c>
      <c r="I450" s="7"/>
      <c r="J450" s="7">
        <f t="shared" si="42"/>
        <v>0</v>
      </c>
      <c r="K450" s="4" t="s">
        <v>151</v>
      </c>
      <c r="L450" s="55"/>
      <c r="N450" s="41"/>
      <c r="O450" s="42"/>
      <c r="P450" s="43"/>
      <c r="Q450" s="44"/>
      <c r="R450" s="45"/>
      <c r="S450" s="45"/>
      <c r="T450" s="42"/>
    </row>
    <row r="451" spans="2:20" s="1" customFormat="1" ht="22.5" customHeight="1" x14ac:dyDescent="0.2">
      <c r="B451" s="14"/>
      <c r="C451" s="99">
        <v>121003</v>
      </c>
      <c r="D451" s="3" t="s">
        <v>16</v>
      </c>
      <c r="E451" s="65" t="s">
        <v>141</v>
      </c>
      <c r="F451" s="4" t="s">
        <v>245</v>
      </c>
      <c r="G451" s="5" t="s">
        <v>22</v>
      </c>
      <c r="H451" s="6">
        <v>17</v>
      </c>
      <c r="I451" s="7"/>
      <c r="J451" s="7">
        <f t="shared" si="42"/>
        <v>0</v>
      </c>
      <c r="K451" s="4" t="s">
        <v>151</v>
      </c>
      <c r="L451" s="55"/>
      <c r="N451" s="41"/>
      <c r="O451" s="42"/>
      <c r="P451" s="43"/>
      <c r="Q451" s="44"/>
      <c r="R451" s="45"/>
      <c r="S451" s="45"/>
      <c r="T451" s="42"/>
    </row>
    <row r="452" spans="2:20" s="1" customFormat="1" ht="22.5" customHeight="1" x14ac:dyDescent="0.2">
      <c r="B452" s="14"/>
      <c r="C452" s="3"/>
      <c r="D452" s="3"/>
      <c r="E452" s="64" t="s">
        <v>84</v>
      </c>
      <c r="F452" s="4"/>
      <c r="G452" s="5"/>
      <c r="H452" s="6"/>
      <c r="I452" s="7"/>
      <c r="J452" s="7"/>
      <c r="K452" s="62"/>
      <c r="L452" s="16"/>
      <c r="N452" s="41"/>
      <c r="O452" s="42"/>
      <c r="P452" s="43"/>
      <c r="Q452" s="44"/>
      <c r="R452" s="45"/>
      <c r="S452" s="45"/>
      <c r="T452" s="42"/>
    </row>
    <row r="453" spans="2:20" s="1" customFormat="1" ht="22.5" customHeight="1" x14ac:dyDescent="0.2">
      <c r="B453" s="14"/>
      <c r="C453" s="100">
        <v>121004</v>
      </c>
      <c r="D453" s="66" t="s">
        <v>23</v>
      </c>
      <c r="E453" s="67" t="s">
        <v>24</v>
      </c>
      <c r="F453" s="68" t="s">
        <v>64</v>
      </c>
      <c r="G453" s="69" t="s">
        <v>22</v>
      </c>
      <c r="H453" s="70">
        <v>17</v>
      </c>
      <c r="I453" s="71"/>
      <c r="J453" s="71">
        <f t="shared" ref="J453" si="43">ROUND(I453*H453,2)</f>
        <v>0</v>
      </c>
      <c r="K453" s="68" t="s">
        <v>151</v>
      </c>
      <c r="L453" s="56"/>
      <c r="N453" s="41"/>
      <c r="O453" s="42"/>
      <c r="P453" s="46"/>
      <c r="Q453" s="45"/>
      <c r="R453" s="45"/>
      <c r="S453" s="45"/>
      <c r="T453" s="42"/>
    </row>
    <row r="454" spans="2:20" s="1" customFormat="1" ht="22.5" customHeight="1" x14ac:dyDescent="0.2">
      <c r="B454" s="14"/>
      <c r="C454" s="25"/>
      <c r="D454" s="25"/>
      <c r="E454" s="41"/>
      <c r="F454" s="42"/>
      <c r="G454" s="46"/>
      <c r="H454" s="45"/>
      <c r="I454" s="45"/>
      <c r="J454" s="45"/>
      <c r="K454" s="42"/>
      <c r="L454" s="55"/>
    </row>
    <row r="455" spans="2:20" s="1" customFormat="1" ht="22.5" customHeight="1" x14ac:dyDescent="0.2">
      <c r="B455" s="14"/>
      <c r="L455" s="16"/>
    </row>
    <row r="456" spans="2:20" s="1" customFormat="1" ht="22.5" customHeight="1" x14ac:dyDescent="0.2">
      <c r="B456" s="14"/>
      <c r="C456" s="83" t="s">
        <v>191</v>
      </c>
      <c r="D456" s="84"/>
      <c r="E456" s="85"/>
      <c r="F456" s="85"/>
      <c r="G456" s="86"/>
      <c r="H456" s="86"/>
      <c r="I456" s="86"/>
      <c r="J456" s="87">
        <f>SUM(J457:J477)</f>
        <v>0</v>
      </c>
      <c r="L456" s="16"/>
    </row>
    <row r="457" spans="2:20" s="1" customFormat="1" ht="22.5" customHeight="1" x14ac:dyDescent="0.2">
      <c r="B457" s="14"/>
      <c r="C457" s="3"/>
      <c r="D457" s="3"/>
      <c r="E457" s="64" t="s">
        <v>83</v>
      </c>
      <c r="F457" s="4"/>
      <c r="G457" s="5"/>
      <c r="H457" s="6"/>
      <c r="I457" s="7"/>
      <c r="J457" s="7"/>
      <c r="K457" s="62"/>
      <c r="L457" s="16"/>
    </row>
    <row r="458" spans="2:20" s="1" customFormat="1" ht="22.5" customHeight="1" x14ac:dyDescent="0.2">
      <c r="B458" s="14"/>
      <c r="C458" s="99">
        <v>122001</v>
      </c>
      <c r="D458" s="3" t="s">
        <v>16</v>
      </c>
      <c r="E458" s="65" t="s">
        <v>47</v>
      </c>
      <c r="F458" s="4" t="s">
        <v>48</v>
      </c>
      <c r="G458" s="5" t="s">
        <v>17</v>
      </c>
      <c r="H458" s="6">
        <v>29</v>
      </c>
      <c r="I458" s="7"/>
      <c r="J458" s="7">
        <f t="shared" ref="J458:J466" si="44">ROUND(I458*H458,2)</f>
        <v>0</v>
      </c>
      <c r="K458" s="4" t="s">
        <v>151</v>
      </c>
      <c r="L458" s="55"/>
      <c r="N458" s="41"/>
      <c r="O458" s="42"/>
      <c r="P458" s="43"/>
      <c r="Q458" s="44"/>
      <c r="R458" s="45"/>
      <c r="S458" s="45"/>
      <c r="T458" s="42"/>
    </row>
    <row r="459" spans="2:20" s="1" customFormat="1" ht="22.5" customHeight="1" x14ac:dyDescent="0.2">
      <c r="B459" s="14"/>
      <c r="C459" s="99">
        <v>122002</v>
      </c>
      <c r="D459" s="3" t="s">
        <v>16</v>
      </c>
      <c r="E459" s="65" t="s">
        <v>49</v>
      </c>
      <c r="F459" s="4" t="s">
        <v>50</v>
      </c>
      <c r="G459" s="5" t="s">
        <v>18</v>
      </c>
      <c r="H459" s="6">
        <v>2.9</v>
      </c>
      <c r="I459" s="7"/>
      <c r="J459" s="7">
        <f t="shared" si="44"/>
        <v>0</v>
      </c>
      <c r="K459" s="4" t="s">
        <v>151</v>
      </c>
      <c r="L459" s="55"/>
      <c r="N459" s="41"/>
      <c r="O459" s="42"/>
      <c r="P459" s="43"/>
      <c r="Q459" s="44"/>
      <c r="R459" s="45"/>
      <c r="S459" s="45"/>
      <c r="T459" s="42"/>
    </row>
    <row r="460" spans="2:20" s="1" customFormat="1" ht="22.5" customHeight="1" x14ac:dyDescent="0.2">
      <c r="B460" s="14"/>
      <c r="C460" s="99">
        <v>122003</v>
      </c>
      <c r="D460" s="3" t="s">
        <v>16</v>
      </c>
      <c r="E460" s="65" t="s">
        <v>102</v>
      </c>
      <c r="F460" s="4" t="s">
        <v>103</v>
      </c>
      <c r="G460" s="5" t="s">
        <v>20</v>
      </c>
      <c r="H460" s="6">
        <v>7</v>
      </c>
      <c r="I460" s="7"/>
      <c r="J460" s="7">
        <f t="shared" si="44"/>
        <v>0</v>
      </c>
      <c r="K460" s="4" t="s">
        <v>151</v>
      </c>
      <c r="L460" s="55"/>
      <c r="N460" s="41"/>
      <c r="O460" s="42"/>
      <c r="P460" s="43"/>
      <c r="Q460" s="44"/>
      <c r="R460" s="45"/>
      <c r="S460" s="45"/>
      <c r="T460" s="42"/>
    </row>
    <row r="461" spans="2:20" s="1" customFormat="1" ht="22.5" customHeight="1" x14ac:dyDescent="0.2">
      <c r="B461" s="14"/>
      <c r="C461" s="99">
        <v>122004</v>
      </c>
      <c r="D461" s="3" t="s">
        <v>16</v>
      </c>
      <c r="E461" s="65" t="s">
        <v>51</v>
      </c>
      <c r="F461" s="4" t="s">
        <v>52</v>
      </c>
      <c r="G461" s="5" t="s">
        <v>20</v>
      </c>
      <c r="H461" s="6">
        <v>22</v>
      </c>
      <c r="I461" s="7"/>
      <c r="J461" s="7">
        <f t="shared" si="44"/>
        <v>0</v>
      </c>
      <c r="K461" s="4" t="s">
        <v>151</v>
      </c>
      <c r="L461" s="55"/>
      <c r="N461" s="41"/>
      <c r="O461" s="42"/>
      <c r="P461" s="43"/>
      <c r="Q461" s="44"/>
      <c r="R461" s="45"/>
      <c r="S461" s="45"/>
      <c r="T461" s="42"/>
    </row>
    <row r="462" spans="2:20" s="1" customFormat="1" ht="22.5" customHeight="1" x14ac:dyDescent="0.2">
      <c r="B462" s="14"/>
      <c r="C462" s="99">
        <v>122005</v>
      </c>
      <c r="D462" s="3" t="s">
        <v>16</v>
      </c>
      <c r="E462" s="65" t="s">
        <v>53</v>
      </c>
      <c r="F462" s="4" t="s">
        <v>54</v>
      </c>
      <c r="G462" s="5" t="s">
        <v>20</v>
      </c>
      <c r="H462" s="6">
        <v>22</v>
      </c>
      <c r="I462" s="7"/>
      <c r="J462" s="7">
        <f t="shared" si="44"/>
        <v>0</v>
      </c>
      <c r="K462" s="4" t="s">
        <v>151</v>
      </c>
      <c r="L462" s="55"/>
      <c r="N462" s="41"/>
      <c r="O462" s="42"/>
      <c r="P462" s="43"/>
      <c r="Q462" s="44"/>
      <c r="R462" s="45"/>
      <c r="S462" s="45"/>
      <c r="T462" s="42"/>
    </row>
    <row r="463" spans="2:20" s="1" customFormat="1" ht="22.5" customHeight="1" x14ac:dyDescent="0.2">
      <c r="B463" s="14"/>
      <c r="C463" s="99">
        <v>122006</v>
      </c>
      <c r="D463" s="3" t="s">
        <v>16</v>
      </c>
      <c r="E463" s="65" t="s">
        <v>141</v>
      </c>
      <c r="F463" s="4" t="s">
        <v>245</v>
      </c>
      <c r="G463" s="5" t="s">
        <v>22</v>
      </c>
      <c r="H463" s="6">
        <f>H468</f>
        <v>5.22</v>
      </c>
      <c r="I463" s="7"/>
      <c r="J463" s="7">
        <f t="shared" si="44"/>
        <v>0</v>
      </c>
      <c r="K463" s="4" t="s">
        <v>151</v>
      </c>
      <c r="L463" s="55"/>
      <c r="N463" s="41"/>
      <c r="O463" s="42"/>
      <c r="P463" s="43"/>
      <c r="Q463" s="44"/>
      <c r="R463" s="45"/>
      <c r="S463" s="45"/>
      <c r="T463" s="42"/>
    </row>
    <row r="464" spans="2:20" s="1" customFormat="1" ht="22.5" customHeight="1" x14ac:dyDescent="0.2">
      <c r="B464" s="14"/>
      <c r="C464" s="99">
        <v>122007</v>
      </c>
      <c r="D464" s="3" t="s">
        <v>16</v>
      </c>
      <c r="E464" s="65" t="s">
        <v>143</v>
      </c>
      <c r="F464" s="4" t="s">
        <v>246</v>
      </c>
      <c r="G464" s="5" t="s">
        <v>22</v>
      </c>
      <c r="H464" s="6">
        <f>H465+H469*0.1+H470*0.3</f>
        <v>10.199999999999999</v>
      </c>
      <c r="I464" s="7"/>
      <c r="J464" s="7">
        <f t="shared" si="44"/>
        <v>0</v>
      </c>
      <c r="K464" s="4" t="s">
        <v>151</v>
      </c>
      <c r="L464" s="55"/>
      <c r="N464" s="41"/>
      <c r="O464" s="42"/>
      <c r="P464" s="43"/>
      <c r="Q464" s="44"/>
      <c r="R464" s="45"/>
      <c r="S464" s="45"/>
      <c r="T464" s="42"/>
    </row>
    <row r="465" spans="2:20" s="1" customFormat="1" ht="22.5" customHeight="1" x14ac:dyDescent="0.2">
      <c r="B465" s="14"/>
      <c r="C465" s="99">
        <v>122008</v>
      </c>
      <c r="D465" s="3" t="s">
        <v>16</v>
      </c>
      <c r="E465" s="65" t="s">
        <v>60</v>
      </c>
      <c r="F465" s="4" t="s">
        <v>61</v>
      </c>
      <c r="G465" s="5" t="s">
        <v>22</v>
      </c>
      <c r="H465" s="6">
        <f>(H469+H470)*0.1</f>
        <v>2.9000000000000004</v>
      </c>
      <c r="I465" s="7"/>
      <c r="J465" s="7">
        <f t="shared" si="44"/>
        <v>0</v>
      </c>
      <c r="K465" s="4" t="s">
        <v>151</v>
      </c>
      <c r="L465" s="55"/>
      <c r="N465" s="41"/>
      <c r="O465" s="42"/>
      <c r="P465" s="43"/>
      <c r="Q465" s="44"/>
      <c r="R465" s="45"/>
      <c r="S465" s="45"/>
      <c r="T465" s="42"/>
    </row>
    <row r="466" spans="2:20" s="1" customFormat="1" ht="22.5" customHeight="1" x14ac:dyDescent="0.2">
      <c r="B466" s="14"/>
      <c r="C466" s="99">
        <v>122009</v>
      </c>
      <c r="D466" s="3" t="s">
        <v>16</v>
      </c>
      <c r="E466" s="65" t="s">
        <v>62</v>
      </c>
      <c r="F466" s="4" t="s">
        <v>63</v>
      </c>
      <c r="G466" s="5" t="s">
        <v>22</v>
      </c>
      <c r="H466" s="6">
        <v>0.01</v>
      </c>
      <c r="I466" s="7"/>
      <c r="J466" s="7">
        <f t="shared" si="44"/>
        <v>0</v>
      </c>
      <c r="K466" s="4" t="s">
        <v>151</v>
      </c>
      <c r="L466" s="55"/>
      <c r="N466" s="41"/>
      <c r="O466" s="42"/>
      <c r="P466" s="43"/>
      <c r="Q466" s="44"/>
      <c r="R466" s="45"/>
      <c r="S466" s="45"/>
      <c r="T466" s="42"/>
    </row>
    <row r="467" spans="2:20" s="1" customFormat="1" ht="22.5" customHeight="1" x14ac:dyDescent="0.2">
      <c r="B467" s="14"/>
      <c r="C467" s="3"/>
      <c r="D467" s="3"/>
      <c r="E467" s="64" t="s">
        <v>84</v>
      </c>
      <c r="F467" s="4"/>
      <c r="G467" s="5"/>
      <c r="H467" s="6"/>
      <c r="I467" s="7"/>
      <c r="J467" s="7"/>
      <c r="K467" s="62"/>
      <c r="L467" s="16"/>
      <c r="N467" s="41"/>
      <c r="O467" s="42"/>
      <c r="P467" s="43"/>
      <c r="Q467" s="44"/>
      <c r="R467" s="45"/>
      <c r="S467" s="45"/>
      <c r="T467" s="42"/>
    </row>
    <row r="468" spans="2:20" s="1" customFormat="1" ht="22.5" customHeight="1" x14ac:dyDescent="0.2">
      <c r="B468" s="14"/>
      <c r="C468" s="100">
        <v>122010</v>
      </c>
      <c r="D468" s="66" t="s">
        <v>23</v>
      </c>
      <c r="E468" s="67" t="s">
        <v>65</v>
      </c>
      <c r="F468" s="68" t="s">
        <v>66</v>
      </c>
      <c r="G468" s="69" t="s">
        <v>22</v>
      </c>
      <c r="H468" s="70">
        <v>5.22</v>
      </c>
      <c r="I468" s="71"/>
      <c r="J468" s="71">
        <f t="shared" ref="J468:J477" si="45">ROUND(I468*H468,2)</f>
        <v>0</v>
      </c>
      <c r="K468" s="68" t="s">
        <v>151</v>
      </c>
      <c r="L468" s="56"/>
      <c r="N468" s="41"/>
      <c r="O468" s="42"/>
      <c r="P468" s="43"/>
      <c r="Q468" s="44"/>
      <c r="R468" s="45"/>
      <c r="S468" s="45"/>
      <c r="T468" s="42"/>
    </row>
    <row r="469" spans="2:20" s="1" customFormat="1" ht="22.5" customHeight="1" x14ac:dyDescent="0.2">
      <c r="B469" s="14"/>
      <c r="C469" s="100">
        <v>122011</v>
      </c>
      <c r="D469" s="66" t="s">
        <v>23</v>
      </c>
      <c r="E469" s="67" t="s">
        <v>67</v>
      </c>
      <c r="F469" s="68" t="s">
        <v>152</v>
      </c>
      <c r="G469" s="69" t="s">
        <v>20</v>
      </c>
      <c r="H469" s="70">
        <v>7</v>
      </c>
      <c r="I469" s="71"/>
      <c r="J469" s="71">
        <f t="shared" si="45"/>
        <v>0</v>
      </c>
      <c r="K469" s="68" t="s">
        <v>151</v>
      </c>
      <c r="L469" s="56"/>
      <c r="N469" s="41"/>
      <c r="O469" s="42"/>
      <c r="P469" s="43"/>
      <c r="Q469" s="44"/>
      <c r="R469" s="45"/>
      <c r="S469" s="45"/>
      <c r="T469" s="42"/>
    </row>
    <row r="470" spans="2:20" s="1" customFormat="1" ht="22.5" customHeight="1" x14ac:dyDescent="0.2">
      <c r="B470" s="14"/>
      <c r="C470" s="100">
        <v>122012</v>
      </c>
      <c r="D470" s="66" t="s">
        <v>23</v>
      </c>
      <c r="E470" s="67" t="s">
        <v>35</v>
      </c>
      <c r="F470" s="68" t="s">
        <v>68</v>
      </c>
      <c r="G470" s="69" t="s">
        <v>20</v>
      </c>
      <c r="H470" s="70">
        <v>22</v>
      </c>
      <c r="I470" s="71"/>
      <c r="J470" s="71">
        <f t="shared" si="45"/>
        <v>0</v>
      </c>
      <c r="K470" s="68" t="s">
        <v>151</v>
      </c>
      <c r="L470" s="56"/>
      <c r="N470" s="41"/>
      <c r="O470" s="42"/>
      <c r="P470" s="43"/>
      <c r="Q470" s="44"/>
      <c r="R470" s="45"/>
      <c r="S470" s="45"/>
      <c r="T470" s="42"/>
    </row>
    <row r="471" spans="2:20" s="1" customFormat="1" ht="22.5" customHeight="1" x14ac:dyDescent="0.2">
      <c r="B471" s="14"/>
      <c r="C471" s="100">
        <v>122013</v>
      </c>
      <c r="D471" s="66" t="s">
        <v>23</v>
      </c>
      <c r="E471" s="67" t="s">
        <v>77</v>
      </c>
      <c r="F471" s="68" t="s">
        <v>78</v>
      </c>
      <c r="G471" s="69" t="s">
        <v>20</v>
      </c>
      <c r="H471" s="70">
        <v>88</v>
      </c>
      <c r="I471" s="71"/>
      <c r="J471" s="71">
        <f t="shared" si="45"/>
        <v>0</v>
      </c>
      <c r="K471" s="68" t="s">
        <v>151</v>
      </c>
      <c r="L471" s="56"/>
      <c r="N471" s="41"/>
      <c r="O471" s="42"/>
      <c r="P471" s="43"/>
      <c r="Q471" s="44"/>
      <c r="R471" s="45"/>
      <c r="S471" s="45"/>
      <c r="T471" s="42"/>
    </row>
    <row r="472" spans="2:20" s="1" customFormat="1" ht="22.5" customHeight="1" x14ac:dyDescent="0.2">
      <c r="B472" s="14"/>
      <c r="C472" s="100">
        <v>122014</v>
      </c>
      <c r="D472" s="66" t="s">
        <v>23</v>
      </c>
      <c r="E472" s="67" t="s">
        <v>39</v>
      </c>
      <c r="F472" s="68" t="s">
        <v>40</v>
      </c>
      <c r="G472" s="69" t="s">
        <v>20</v>
      </c>
      <c r="H472" s="70">
        <v>56</v>
      </c>
      <c r="I472" s="71"/>
      <c r="J472" s="71">
        <f t="shared" si="45"/>
        <v>0</v>
      </c>
      <c r="K472" s="68" t="s">
        <v>151</v>
      </c>
      <c r="L472" s="56"/>
      <c r="N472" s="41"/>
      <c r="O472" s="42"/>
      <c r="P472" s="43"/>
      <c r="Q472" s="44"/>
      <c r="R472" s="45"/>
      <c r="S472" s="45"/>
      <c r="T472" s="42"/>
    </row>
    <row r="473" spans="2:20" s="1" customFormat="1" ht="22.5" customHeight="1" x14ac:dyDescent="0.2">
      <c r="B473" s="14"/>
      <c r="C473" s="100">
        <v>122015</v>
      </c>
      <c r="D473" s="66" t="s">
        <v>23</v>
      </c>
      <c r="E473" s="67" t="s">
        <v>42</v>
      </c>
      <c r="F473" s="68" t="s">
        <v>76</v>
      </c>
      <c r="G473" s="69" t="s">
        <v>20</v>
      </c>
      <c r="H473" s="70">
        <v>88</v>
      </c>
      <c r="I473" s="71"/>
      <c r="J473" s="71">
        <f t="shared" si="45"/>
        <v>0</v>
      </c>
      <c r="K473" s="68" t="s">
        <v>151</v>
      </c>
      <c r="L473" s="56"/>
      <c r="N473" s="41"/>
      <c r="O473" s="42"/>
      <c r="P473" s="43"/>
      <c r="Q473" s="44"/>
      <c r="R473" s="45"/>
      <c r="S473" s="45"/>
      <c r="T473" s="42"/>
    </row>
    <row r="474" spans="2:20" s="1" customFormat="1" ht="22.5" customHeight="1" x14ac:dyDescent="0.2">
      <c r="B474" s="14"/>
      <c r="C474" s="100">
        <v>122016</v>
      </c>
      <c r="D474" s="66" t="s">
        <v>23</v>
      </c>
      <c r="E474" s="67" t="s">
        <v>37</v>
      </c>
      <c r="F474" s="68" t="s">
        <v>38</v>
      </c>
      <c r="G474" s="69" t="s">
        <v>20</v>
      </c>
      <c r="H474" s="70">
        <v>56</v>
      </c>
      <c r="I474" s="71"/>
      <c r="J474" s="71">
        <f t="shared" si="45"/>
        <v>0</v>
      </c>
      <c r="K474" s="68" t="s">
        <v>151</v>
      </c>
      <c r="L474" s="56"/>
      <c r="N474" s="41"/>
      <c r="O474" s="42"/>
      <c r="P474" s="43"/>
      <c r="Q474" s="44"/>
      <c r="R474" s="45"/>
      <c r="S474" s="45"/>
      <c r="T474" s="42"/>
    </row>
    <row r="475" spans="2:20" s="1" customFormat="1" ht="22.5" customHeight="1" x14ac:dyDescent="0.2">
      <c r="B475" s="14"/>
      <c r="C475" s="100">
        <v>122017</v>
      </c>
      <c r="D475" s="66" t="s">
        <v>23</v>
      </c>
      <c r="E475" s="67" t="s">
        <v>74</v>
      </c>
      <c r="F475" s="68" t="s">
        <v>75</v>
      </c>
      <c r="G475" s="69" t="s">
        <v>20</v>
      </c>
      <c r="H475" s="70">
        <v>88</v>
      </c>
      <c r="I475" s="71"/>
      <c r="J475" s="71">
        <f t="shared" si="45"/>
        <v>0</v>
      </c>
      <c r="K475" s="68" t="s">
        <v>151</v>
      </c>
      <c r="L475" s="56"/>
      <c r="N475" s="41"/>
      <c r="O475" s="42"/>
      <c r="P475" s="43"/>
      <c r="Q475" s="44"/>
      <c r="R475" s="45"/>
      <c r="S475" s="45"/>
      <c r="T475" s="42"/>
    </row>
    <row r="476" spans="2:20" s="1" customFormat="1" ht="22.5" customHeight="1" x14ac:dyDescent="0.2">
      <c r="B476" s="14"/>
      <c r="C476" s="100">
        <v>122018</v>
      </c>
      <c r="D476" s="66" t="s">
        <v>23</v>
      </c>
      <c r="E476" s="67" t="s">
        <v>25</v>
      </c>
      <c r="F476" s="68" t="s">
        <v>26</v>
      </c>
      <c r="G476" s="69" t="s">
        <v>20</v>
      </c>
      <c r="H476" s="70">
        <v>44</v>
      </c>
      <c r="I476" s="71"/>
      <c r="J476" s="71">
        <f t="shared" si="45"/>
        <v>0</v>
      </c>
      <c r="K476" s="68" t="s">
        <v>151</v>
      </c>
      <c r="L476" s="56"/>
      <c r="N476" s="41"/>
      <c r="O476" s="42"/>
      <c r="P476" s="43"/>
      <c r="Q476" s="44"/>
      <c r="R476" s="45"/>
      <c r="S476" s="45"/>
      <c r="T476" s="42"/>
    </row>
    <row r="477" spans="2:20" s="1" customFormat="1" ht="22.5" customHeight="1" x14ac:dyDescent="0.2">
      <c r="B477" s="14"/>
      <c r="C477" s="100">
        <v>122019</v>
      </c>
      <c r="D477" s="66" t="s">
        <v>23</v>
      </c>
      <c r="E477" s="67" t="s">
        <v>71</v>
      </c>
      <c r="F477" s="68" t="s">
        <v>153</v>
      </c>
      <c r="G477" s="69" t="s">
        <v>20</v>
      </c>
      <c r="H477" s="70">
        <v>58</v>
      </c>
      <c r="I477" s="71"/>
      <c r="J477" s="71">
        <f t="shared" si="45"/>
        <v>0</v>
      </c>
      <c r="K477" s="68" t="s">
        <v>151</v>
      </c>
      <c r="L477" s="56"/>
      <c r="N477" s="41"/>
      <c r="O477" s="42"/>
      <c r="P477" s="46"/>
      <c r="Q477" s="45"/>
      <c r="R477" s="45"/>
      <c r="S477" s="45"/>
      <c r="T477" s="42"/>
    </row>
    <row r="478" spans="2:20" s="1" customFormat="1" ht="22.5" customHeight="1" x14ac:dyDescent="0.2">
      <c r="B478" s="14"/>
      <c r="L478" s="16"/>
    </row>
    <row r="479" spans="2:20" s="1" customFormat="1" ht="22.5" customHeight="1" x14ac:dyDescent="0.2">
      <c r="B479" s="14"/>
      <c r="L479" s="16"/>
    </row>
    <row r="480" spans="2:20" s="1" customFormat="1" ht="22.5" customHeight="1" x14ac:dyDescent="0.2">
      <c r="B480" s="14"/>
      <c r="C480" s="83" t="s">
        <v>192</v>
      </c>
      <c r="D480" s="84"/>
      <c r="E480" s="85"/>
      <c r="F480" s="85"/>
      <c r="G480" s="86"/>
      <c r="H480" s="86"/>
      <c r="I480" s="86"/>
      <c r="J480" s="87">
        <f>SUM(J481:J501)</f>
        <v>0</v>
      </c>
      <c r="L480" s="16"/>
    </row>
    <row r="481" spans="2:20" s="1" customFormat="1" ht="22.5" customHeight="1" x14ac:dyDescent="0.2">
      <c r="B481" s="14"/>
      <c r="C481" s="3"/>
      <c r="D481" s="3"/>
      <c r="E481" s="64" t="s">
        <v>83</v>
      </c>
      <c r="F481" s="4"/>
      <c r="G481" s="5"/>
      <c r="H481" s="6"/>
      <c r="I481" s="7"/>
      <c r="J481" s="7"/>
      <c r="K481" s="62"/>
      <c r="L481" s="16"/>
    </row>
    <row r="482" spans="2:20" s="1" customFormat="1" ht="22.5" customHeight="1" x14ac:dyDescent="0.2">
      <c r="B482" s="14"/>
      <c r="C482" s="99">
        <v>123001</v>
      </c>
      <c r="D482" s="3" t="s">
        <v>16</v>
      </c>
      <c r="E482" s="65" t="s">
        <v>107</v>
      </c>
      <c r="F482" s="4" t="s">
        <v>108</v>
      </c>
      <c r="G482" s="5" t="s">
        <v>109</v>
      </c>
      <c r="H482" s="6">
        <v>10</v>
      </c>
      <c r="I482" s="7"/>
      <c r="J482" s="7">
        <f t="shared" ref="J482:J492" si="46">ROUND(I482*H482,2)</f>
        <v>0</v>
      </c>
      <c r="K482" s="4" t="s">
        <v>151</v>
      </c>
      <c r="L482" s="55"/>
      <c r="N482" s="41"/>
      <c r="O482" s="42"/>
      <c r="P482" s="43"/>
      <c r="Q482" s="44"/>
      <c r="R482" s="45"/>
      <c r="S482" s="45"/>
      <c r="T482" s="42"/>
    </row>
    <row r="483" spans="2:20" s="1" customFormat="1" ht="22.5" customHeight="1" x14ac:dyDescent="0.2">
      <c r="B483" s="14"/>
      <c r="C483" s="99">
        <v>123002</v>
      </c>
      <c r="D483" s="3" t="s">
        <v>16</v>
      </c>
      <c r="E483" s="65" t="s">
        <v>47</v>
      </c>
      <c r="F483" s="4" t="s">
        <v>48</v>
      </c>
      <c r="G483" s="5" t="s">
        <v>17</v>
      </c>
      <c r="H483" s="6">
        <v>34</v>
      </c>
      <c r="I483" s="7"/>
      <c r="J483" s="7">
        <f t="shared" si="46"/>
        <v>0</v>
      </c>
      <c r="K483" s="4" t="s">
        <v>151</v>
      </c>
      <c r="L483" s="55"/>
      <c r="N483" s="41"/>
      <c r="O483" s="42"/>
      <c r="P483" s="43"/>
      <c r="Q483" s="44"/>
      <c r="R483" s="45"/>
      <c r="S483" s="45"/>
      <c r="T483" s="42"/>
    </row>
    <row r="484" spans="2:20" s="1" customFormat="1" ht="22.5" customHeight="1" x14ac:dyDescent="0.2">
      <c r="B484" s="14"/>
      <c r="C484" s="99">
        <v>123003</v>
      </c>
      <c r="D484" s="3" t="s">
        <v>16</v>
      </c>
      <c r="E484" s="65" t="s">
        <v>49</v>
      </c>
      <c r="F484" s="4" t="s">
        <v>50</v>
      </c>
      <c r="G484" s="5" t="s">
        <v>18</v>
      </c>
      <c r="H484" s="6">
        <v>3.4</v>
      </c>
      <c r="I484" s="7"/>
      <c r="J484" s="7">
        <f t="shared" si="46"/>
        <v>0</v>
      </c>
      <c r="K484" s="4" t="s">
        <v>151</v>
      </c>
      <c r="L484" s="55"/>
      <c r="N484" s="41"/>
      <c r="O484" s="42"/>
      <c r="P484" s="43"/>
      <c r="Q484" s="44"/>
      <c r="R484" s="45"/>
      <c r="S484" s="45"/>
      <c r="T484" s="42"/>
    </row>
    <row r="485" spans="2:20" s="1" customFormat="1" ht="22.5" customHeight="1" x14ac:dyDescent="0.2">
      <c r="B485" s="14"/>
      <c r="C485" s="99">
        <v>123004</v>
      </c>
      <c r="D485" s="3" t="s">
        <v>16</v>
      </c>
      <c r="E485" s="65" t="s">
        <v>149</v>
      </c>
      <c r="F485" s="4" t="s">
        <v>150</v>
      </c>
      <c r="G485" s="5" t="s">
        <v>18</v>
      </c>
      <c r="H485" s="6">
        <v>10</v>
      </c>
      <c r="I485" s="7"/>
      <c r="J485" s="7">
        <f t="shared" si="46"/>
        <v>0</v>
      </c>
      <c r="K485" s="4" t="s">
        <v>151</v>
      </c>
      <c r="L485" s="55"/>
      <c r="N485" s="41"/>
      <c r="O485" s="42"/>
      <c r="P485" s="43"/>
      <c r="Q485" s="44"/>
      <c r="R485" s="45"/>
      <c r="S485" s="45"/>
      <c r="T485" s="42"/>
    </row>
    <row r="486" spans="2:20" s="1" customFormat="1" ht="22.5" customHeight="1" x14ac:dyDescent="0.2">
      <c r="B486" s="14"/>
      <c r="C486" s="99">
        <v>123005</v>
      </c>
      <c r="D486" s="3" t="s">
        <v>16</v>
      </c>
      <c r="E486" s="65" t="s">
        <v>93</v>
      </c>
      <c r="F486" s="4" t="s">
        <v>94</v>
      </c>
      <c r="G486" s="5" t="s">
        <v>20</v>
      </c>
      <c r="H486" s="6">
        <v>38</v>
      </c>
      <c r="I486" s="7"/>
      <c r="J486" s="7">
        <f t="shared" si="46"/>
        <v>0</v>
      </c>
      <c r="K486" s="4" t="s">
        <v>151</v>
      </c>
      <c r="L486" s="55"/>
      <c r="N486" s="41"/>
      <c r="O486" s="42"/>
      <c r="P486" s="43"/>
      <c r="Q486" s="44"/>
      <c r="R486" s="45"/>
      <c r="S486" s="45"/>
      <c r="T486" s="42"/>
    </row>
    <row r="487" spans="2:20" s="1" customFormat="1" ht="22.5" customHeight="1" x14ac:dyDescent="0.2">
      <c r="B487" s="14"/>
      <c r="C487" s="99">
        <v>123006</v>
      </c>
      <c r="D487" s="3" t="s">
        <v>16</v>
      </c>
      <c r="E487" s="65" t="s">
        <v>95</v>
      </c>
      <c r="F487" s="4" t="s">
        <v>96</v>
      </c>
      <c r="G487" s="5" t="s">
        <v>20</v>
      </c>
      <c r="H487" s="6">
        <v>30</v>
      </c>
      <c r="I487" s="7"/>
      <c r="J487" s="7">
        <f t="shared" si="46"/>
        <v>0</v>
      </c>
      <c r="K487" s="4" t="s">
        <v>151</v>
      </c>
      <c r="L487" s="55"/>
      <c r="N487" s="41"/>
      <c r="O487" s="42"/>
      <c r="P487" s="43"/>
      <c r="Q487" s="44"/>
      <c r="R487" s="45"/>
      <c r="S487" s="45"/>
      <c r="T487" s="42"/>
    </row>
    <row r="488" spans="2:20" s="1" customFormat="1" ht="22.5" customHeight="1" x14ac:dyDescent="0.2">
      <c r="B488" s="14"/>
      <c r="C488" s="99">
        <v>123007</v>
      </c>
      <c r="D488" s="3" t="s">
        <v>16</v>
      </c>
      <c r="E488" s="65" t="s">
        <v>97</v>
      </c>
      <c r="F488" s="4" t="s">
        <v>98</v>
      </c>
      <c r="G488" s="5" t="s">
        <v>99</v>
      </c>
      <c r="H488" s="6">
        <v>52</v>
      </c>
      <c r="I488" s="7"/>
      <c r="J488" s="7">
        <f t="shared" si="46"/>
        <v>0</v>
      </c>
      <c r="K488" s="4" t="s">
        <v>151</v>
      </c>
      <c r="L488" s="55"/>
      <c r="N488" s="41"/>
      <c r="O488" s="42"/>
      <c r="P488" s="43"/>
      <c r="Q488" s="44"/>
      <c r="R488" s="45"/>
      <c r="S488" s="45"/>
      <c r="T488" s="42"/>
    </row>
    <row r="489" spans="2:20" s="1" customFormat="1" ht="22.5" customHeight="1" x14ac:dyDescent="0.2">
      <c r="B489" s="14"/>
      <c r="C489" s="99">
        <v>123008</v>
      </c>
      <c r="D489" s="3" t="s">
        <v>16</v>
      </c>
      <c r="E489" s="65" t="s">
        <v>141</v>
      </c>
      <c r="F489" s="4" t="s">
        <v>245</v>
      </c>
      <c r="G489" s="5" t="s">
        <v>22</v>
      </c>
      <c r="H489" s="6">
        <f>H494+H495</f>
        <v>23.12</v>
      </c>
      <c r="I489" s="7"/>
      <c r="J489" s="7">
        <f t="shared" si="46"/>
        <v>0</v>
      </c>
      <c r="K489" s="4" t="s">
        <v>151</v>
      </c>
      <c r="L489" s="55"/>
      <c r="N489" s="41"/>
      <c r="O489" s="42"/>
      <c r="P489" s="43"/>
      <c r="Q489" s="44"/>
      <c r="R489" s="45"/>
      <c r="S489" s="45"/>
      <c r="T489" s="42"/>
    </row>
    <row r="490" spans="2:20" s="1" customFormat="1" ht="22.5" customHeight="1" x14ac:dyDescent="0.2">
      <c r="B490" s="14"/>
      <c r="C490" s="99">
        <v>123009</v>
      </c>
      <c r="D490" s="3" t="s">
        <v>16</v>
      </c>
      <c r="E490" s="65" t="s">
        <v>143</v>
      </c>
      <c r="F490" s="4" t="s">
        <v>246</v>
      </c>
      <c r="G490" s="5" t="s">
        <v>22</v>
      </c>
      <c r="H490" s="6">
        <f>H491+H496</f>
        <v>19.356000000000002</v>
      </c>
      <c r="I490" s="7"/>
      <c r="J490" s="7">
        <f t="shared" si="46"/>
        <v>0</v>
      </c>
      <c r="K490" s="4" t="s">
        <v>151</v>
      </c>
      <c r="L490" s="55"/>
      <c r="N490" s="41"/>
      <c r="O490" s="42"/>
      <c r="P490" s="43"/>
      <c r="Q490" s="44"/>
      <c r="R490" s="45"/>
      <c r="S490" s="45"/>
      <c r="T490" s="42"/>
    </row>
    <row r="491" spans="2:20" s="1" customFormat="1" ht="22.5" customHeight="1" x14ac:dyDescent="0.2">
      <c r="B491" s="14"/>
      <c r="C491" s="99">
        <v>123010</v>
      </c>
      <c r="D491" s="3" t="s">
        <v>16</v>
      </c>
      <c r="E491" s="65" t="s">
        <v>60</v>
      </c>
      <c r="F491" s="4" t="s">
        <v>61</v>
      </c>
      <c r="G491" s="5" t="s">
        <v>22</v>
      </c>
      <c r="H491" s="6">
        <v>9.6780000000000008</v>
      </c>
      <c r="I491" s="7"/>
      <c r="J491" s="7">
        <f t="shared" si="46"/>
        <v>0</v>
      </c>
      <c r="K491" s="4" t="s">
        <v>151</v>
      </c>
      <c r="L491" s="55"/>
      <c r="N491" s="41"/>
      <c r="O491" s="42"/>
      <c r="P491" s="43"/>
      <c r="Q491" s="44"/>
      <c r="R491" s="45"/>
      <c r="S491" s="45"/>
      <c r="T491" s="42"/>
    </row>
    <row r="492" spans="2:20" s="1" customFormat="1" ht="22.5" customHeight="1" x14ac:dyDescent="0.2">
      <c r="B492" s="14"/>
      <c r="C492" s="99">
        <v>123011</v>
      </c>
      <c r="D492" s="3" t="s">
        <v>16</v>
      </c>
      <c r="E492" s="65" t="s">
        <v>62</v>
      </c>
      <c r="F492" s="4" t="s">
        <v>63</v>
      </c>
      <c r="G492" s="5" t="s">
        <v>22</v>
      </c>
      <c r="H492" s="6">
        <v>0.01</v>
      </c>
      <c r="I492" s="7"/>
      <c r="J492" s="7">
        <f t="shared" si="46"/>
        <v>0</v>
      </c>
      <c r="K492" s="4" t="s">
        <v>151</v>
      </c>
      <c r="L492" s="55"/>
      <c r="N492" s="41"/>
      <c r="O492" s="42"/>
      <c r="P492" s="43"/>
      <c r="Q492" s="44"/>
      <c r="R492" s="45"/>
      <c r="S492" s="45"/>
      <c r="T492" s="42"/>
    </row>
    <row r="493" spans="2:20" s="1" customFormat="1" ht="22.5" customHeight="1" x14ac:dyDescent="0.2">
      <c r="B493" s="14"/>
      <c r="C493" s="3"/>
      <c r="D493" s="3"/>
      <c r="E493" s="64" t="s">
        <v>84</v>
      </c>
      <c r="F493" s="4"/>
      <c r="G493" s="5"/>
      <c r="H493" s="6"/>
      <c r="I493" s="7"/>
      <c r="J493" s="7"/>
      <c r="K493" s="62"/>
      <c r="L493" s="16"/>
      <c r="N493" s="41"/>
      <c r="O493" s="42"/>
      <c r="P493" s="43"/>
      <c r="Q493" s="44"/>
      <c r="R493" s="45"/>
      <c r="S493" s="45"/>
      <c r="T493" s="42"/>
    </row>
    <row r="494" spans="2:20" s="1" customFormat="1" ht="22.5" customHeight="1" x14ac:dyDescent="0.2">
      <c r="B494" s="14"/>
      <c r="C494" s="100">
        <v>123012</v>
      </c>
      <c r="D494" s="66" t="s">
        <v>23</v>
      </c>
      <c r="E494" s="67" t="s">
        <v>24</v>
      </c>
      <c r="F494" s="68" t="s">
        <v>64</v>
      </c>
      <c r="G494" s="69" t="s">
        <v>22</v>
      </c>
      <c r="H494" s="70">
        <v>17</v>
      </c>
      <c r="I494" s="71"/>
      <c r="J494" s="71">
        <f t="shared" ref="J494:J501" si="47">ROUND(I494*H494,2)</f>
        <v>0</v>
      </c>
      <c r="K494" s="68" t="s">
        <v>151</v>
      </c>
      <c r="L494" s="56"/>
      <c r="N494" s="41"/>
      <c r="O494" s="42"/>
      <c r="P494" s="43"/>
      <c r="Q494" s="44"/>
      <c r="R494" s="45"/>
      <c r="S494" s="45"/>
      <c r="T494" s="42"/>
    </row>
    <row r="495" spans="2:20" s="1" customFormat="1" ht="22.5" customHeight="1" x14ac:dyDescent="0.2">
      <c r="B495" s="14"/>
      <c r="C495" s="100">
        <v>123013</v>
      </c>
      <c r="D495" s="66" t="s">
        <v>23</v>
      </c>
      <c r="E495" s="67" t="s">
        <v>65</v>
      </c>
      <c r="F495" s="68" t="s">
        <v>66</v>
      </c>
      <c r="G495" s="69" t="s">
        <v>22</v>
      </c>
      <c r="H495" s="70">
        <v>6.12</v>
      </c>
      <c r="I495" s="71"/>
      <c r="J495" s="71">
        <f t="shared" si="47"/>
        <v>0</v>
      </c>
      <c r="K495" s="68" t="s">
        <v>151</v>
      </c>
      <c r="L495" s="56"/>
      <c r="N495" s="41"/>
      <c r="O495" s="42"/>
      <c r="P495" s="43"/>
      <c r="Q495" s="44"/>
      <c r="R495" s="45"/>
      <c r="S495" s="45"/>
      <c r="T495" s="42"/>
    </row>
    <row r="496" spans="2:20" s="1" customFormat="1" ht="22.5" customHeight="1" x14ac:dyDescent="0.2">
      <c r="B496" s="14"/>
      <c r="C496" s="100">
        <v>123014</v>
      </c>
      <c r="D496" s="66" t="s">
        <v>23</v>
      </c>
      <c r="E496" s="67" t="s">
        <v>100</v>
      </c>
      <c r="F496" s="68" t="s">
        <v>101</v>
      </c>
      <c r="G496" s="69" t="s">
        <v>18</v>
      </c>
      <c r="H496" s="70">
        <v>9.6780000000000008</v>
      </c>
      <c r="I496" s="71"/>
      <c r="J496" s="71">
        <f t="shared" si="47"/>
        <v>0</v>
      </c>
      <c r="K496" s="68" t="s">
        <v>151</v>
      </c>
      <c r="L496" s="56"/>
      <c r="N496" s="41"/>
      <c r="O496" s="42"/>
      <c r="P496" s="43"/>
      <c r="Q496" s="44"/>
      <c r="R496" s="45"/>
      <c r="S496" s="45"/>
      <c r="T496" s="42"/>
    </row>
    <row r="497" spans="2:20" s="1" customFormat="1" ht="22.5" customHeight="1" x14ac:dyDescent="0.2">
      <c r="B497" s="14"/>
      <c r="C497" s="100">
        <v>123015</v>
      </c>
      <c r="D497" s="66" t="s">
        <v>23</v>
      </c>
      <c r="E497" s="67" t="s">
        <v>39</v>
      </c>
      <c r="F497" s="68" t="s">
        <v>40</v>
      </c>
      <c r="G497" s="69" t="s">
        <v>20</v>
      </c>
      <c r="H497" s="70">
        <v>1228</v>
      </c>
      <c r="I497" s="71"/>
      <c r="J497" s="71">
        <f t="shared" si="47"/>
        <v>0</v>
      </c>
      <c r="K497" s="68" t="s">
        <v>151</v>
      </c>
      <c r="L497" s="56"/>
      <c r="N497" s="41"/>
      <c r="O497" s="42"/>
      <c r="P497" s="43"/>
      <c r="Q497" s="44"/>
      <c r="R497" s="45"/>
      <c r="S497" s="45"/>
      <c r="T497" s="42"/>
    </row>
    <row r="498" spans="2:20" s="1" customFormat="1" ht="22.5" customHeight="1" x14ac:dyDescent="0.2">
      <c r="B498" s="14"/>
      <c r="C498" s="100">
        <v>123016</v>
      </c>
      <c r="D498" s="66" t="s">
        <v>23</v>
      </c>
      <c r="E498" s="67" t="s">
        <v>37</v>
      </c>
      <c r="F498" s="68" t="s">
        <v>38</v>
      </c>
      <c r="G498" s="69" t="s">
        <v>20</v>
      </c>
      <c r="H498" s="70">
        <v>716</v>
      </c>
      <c r="I498" s="71"/>
      <c r="J498" s="71">
        <f t="shared" si="47"/>
        <v>0</v>
      </c>
      <c r="K498" s="68" t="s">
        <v>151</v>
      </c>
      <c r="L498" s="56"/>
      <c r="N498" s="41"/>
      <c r="O498" s="42"/>
      <c r="P498" s="43"/>
      <c r="Q498" s="44"/>
      <c r="R498" s="45"/>
      <c r="S498" s="45"/>
      <c r="T498" s="42"/>
    </row>
    <row r="499" spans="2:20" s="1" customFormat="1" ht="22.5" customHeight="1" x14ac:dyDescent="0.2">
      <c r="B499" s="14"/>
      <c r="C499" s="100">
        <v>123017</v>
      </c>
      <c r="D499" s="66" t="s">
        <v>23</v>
      </c>
      <c r="E499" s="67" t="s">
        <v>87</v>
      </c>
      <c r="F499" s="68" t="s">
        <v>88</v>
      </c>
      <c r="G499" s="69" t="s">
        <v>20</v>
      </c>
      <c r="H499" s="70">
        <v>512</v>
      </c>
      <c r="I499" s="71"/>
      <c r="J499" s="71">
        <f t="shared" si="47"/>
        <v>0</v>
      </c>
      <c r="K499" s="68" t="s">
        <v>151</v>
      </c>
      <c r="L499" s="56"/>
      <c r="N499" s="41"/>
      <c r="O499" s="42"/>
      <c r="P499" s="43"/>
      <c r="Q499" s="44"/>
      <c r="R499" s="45"/>
      <c r="S499" s="45"/>
      <c r="T499" s="42"/>
    </row>
    <row r="500" spans="2:20" s="1" customFormat="1" ht="22.5" customHeight="1" x14ac:dyDescent="0.2">
      <c r="B500" s="14"/>
      <c r="C500" s="100">
        <v>123018</v>
      </c>
      <c r="D500" s="66" t="s">
        <v>23</v>
      </c>
      <c r="E500" s="67" t="s">
        <v>41</v>
      </c>
      <c r="F500" s="68" t="s">
        <v>153</v>
      </c>
      <c r="G500" s="69" t="s">
        <v>20</v>
      </c>
      <c r="H500" s="70">
        <v>184</v>
      </c>
      <c r="I500" s="71"/>
      <c r="J500" s="71">
        <f t="shared" si="47"/>
        <v>0</v>
      </c>
      <c r="K500" s="68" t="s">
        <v>151</v>
      </c>
      <c r="L500" s="56"/>
      <c r="N500" s="41"/>
      <c r="O500" s="42"/>
      <c r="P500" s="43"/>
      <c r="Q500" s="44"/>
      <c r="R500" s="45"/>
      <c r="S500" s="45"/>
      <c r="T500" s="42"/>
    </row>
    <row r="501" spans="2:20" s="1" customFormat="1" ht="22.5" customHeight="1" x14ac:dyDescent="0.2">
      <c r="B501" s="14"/>
      <c r="C501" s="100">
        <v>123019</v>
      </c>
      <c r="D501" s="66" t="s">
        <v>23</v>
      </c>
      <c r="E501" s="67" t="s">
        <v>89</v>
      </c>
      <c r="F501" s="68" t="s">
        <v>90</v>
      </c>
      <c r="G501" s="69" t="s">
        <v>17</v>
      </c>
      <c r="H501" s="70">
        <v>3</v>
      </c>
      <c r="I501" s="71"/>
      <c r="J501" s="71">
        <f t="shared" si="47"/>
        <v>0</v>
      </c>
      <c r="K501" s="68" t="s">
        <v>151</v>
      </c>
      <c r="L501" s="56"/>
      <c r="N501" s="41"/>
      <c r="O501" s="42"/>
      <c r="P501" s="46"/>
      <c r="Q501" s="45"/>
      <c r="R501" s="45"/>
      <c r="S501" s="45"/>
      <c r="T501" s="42"/>
    </row>
    <row r="502" spans="2:20" s="1" customFormat="1" ht="22.5" customHeight="1" x14ac:dyDescent="0.2">
      <c r="B502" s="14"/>
      <c r="L502" s="16"/>
    </row>
    <row r="503" spans="2:20" s="1" customFormat="1" ht="22.5" customHeight="1" x14ac:dyDescent="0.2">
      <c r="B503" s="14"/>
      <c r="L503" s="16"/>
    </row>
    <row r="504" spans="2:20" s="1" customFormat="1" ht="22.5" customHeight="1" x14ac:dyDescent="0.2">
      <c r="B504" s="14"/>
      <c r="C504" s="83" t="s">
        <v>193</v>
      </c>
      <c r="D504" s="84"/>
      <c r="E504" s="85"/>
      <c r="F504" s="85"/>
      <c r="G504" s="86"/>
      <c r="H504" s="86"/>
      <c r="I504" s="86"/>
      <c r="J504" s="87">
        <f>SUM(J505:J527)</f>
        <v>0</v>
      </c>
      <c r="L504" s="16"/>
    </row>
    <row r="505" spans="2:20" s="1" customFormat="1" ht="22.5" customHeight="1" x14ac:dyDescent="0.2">
      <c r="B505" s="14"/>
      <c r="C505" s="3"/>
      <c r="D505" s="3"/>
      <c r="E505" s="64" t="s">
        <v>83</v>
      </c>
      <c r="F505" s="4"/>
      <c r="G505" s="5"/>
      <c r="H505" s="6"/>
      <c r="I505" s="7"/>
      <c r="J505" s="7"/>
      <c r="K505" s="62"/>
      <c r="L505" s="16"/>
    </row>
    <row r="506" spans="2:20" s="1" customFormat="1" ht="22.5" customHeight="1" x14ac:dyDescent="0.2">
      <c r="B506" s="14"/>
      <c r="C506" s="99">
        <v>124001</v>
      </c>
      <c r="D506" s="3" t="s">
        <v>16</v>
      </c>
      <c r="E506" s="65" t="s">
        <v>47</v>
      </c>
      <c r="F506" s="4" t="s">
        <v>48</v>
      </c>
      <c r="G506" s="5" t="s">
        <v>17</v>
      </c>
      <c r="H506" s="6">
        <v>37</v>
      </c>
      <c r="I506" s="7"/>
      <c r="J506" s="7">
        <f t="shared" ref="J506" si="48">ROUND(I506*H506,2)</f>
        <v>0</v>
      </c>
      <c r="K506" s="4" t="s">
        <v>151</v>
      </c>
      <c r="L506" s="55"/>
      <c r="N506" s="41"/>
      <c r="O506" s="42"/>
      <c r="P506" s="43"/>
      <c r="Q506" s="44"/>
      <c r="R506" s="45"/>
      <c r="S506" s="45"/>
      <c r="T506" s="42"/>
    </row>
    <row r="507" spans="2:20" s="1" customFormat="1" ht="22.5" customHeight="1" x14ac:dyDescent="0.2">
      <c r="B507" s="14"/>
      <c r="C507" s="99">
        <v>124002</v>
      </c>
      <c r="D507" s="3" t="s">
        <v>16</v>
      </c>
      <c r="E507" s="65" t="s">
        <v>49</v>
      </c>
      <c r="F507" s="4" t="s">
        <v>50</v>
      </c>
      <c r="G507" s="5" t="s">
        <v>18</v>
      </c>
      <c r="H507" s="6">
        <v>3.7</v>
      </c>
      <c r="I507" s="7"/>
      <c r="J507" s="7">
        <f t="shared" ref="J507:J516" si="49">ROUND(I507*H507,2)</f>
        <v>0</v>
      </c>
      <c r="K507" s="4" t="s">
        <v>151</v>
      </c>
      <c r="L507" s="55"/>
      <c r="N507" s="41"/>
      <c r="O507" s="42"/>
      <c r="P507" s="43"/>
      <c r="Q507" s="44"/>
      <c r="R507" s="45"/>
      <c r="S507" s="45"/>
      <c r="T507" s="42"/>
    </row>
    <row r="508" spans="2:20" s="1" customFormat="1" ht="22.5" customHeight="1" x14ac:dyDescent="0.2">
      <c r="B508" s="14"/>
      <c r="C508" s="99">
        <v>124003</v>
      </c>
      <c r="D508" s="3" t="s">
        <v>16</v>
      </c>
      <c r="E508" s="65" t="s">
        <v>102</v>
      </c>
      <c r="F508" s="4" t="s">
        <v>103</v>
      </c>
      <c r="G508" s="5" t="s">
        <v>20</v>
      </c>
      <c r="H508" s="6">
        <v>10</v>
      </c>
      <c r="I508" s="7"/>
      <c r="J508" s="7">
        <f t="shared" si="49"/>
        <v>0</v>
      </c>
      <c r="K508" s="4" t="s">
        <v>151</v>
      </c>
      <c r="L508" s="55"/>
      <c r="N508" s="41"/>
      <c r="O508" s="42"/>
      <c r="P508" s="43"/>
      <c r="Q508" s="44"/>
      <c r="R508" s="45"/>
      <c r="S508" s="45"/>
      <c r="T508" s="42"/>
    </row>
    <row r="509" spans="2:20" s="1" customFormat="1" ht="22.5" customHeight="1" x14ac:dyDescent="0.2">
      <c r="B509" s="14"/>
      <c r="C509" s="99">
        <v>124004</v>
      </c>
      <c r="D509" s="3" t="s">
        <v>16</v>
      </c>
      <c r="E509" s="65" t="s">
        <v>51</v>
      </c>
      <c r="F509" s="4" t="s">
        <v>52</v>
      </c>
      <c r="G509" s="5" t="s">
        <v>20</v>
      </c>
      <c r="H509" s="6">
        <v>27</v>
      </c>
      <c r="I509" s="7"/>
      <c r="J509" s="7">
        <f t="shared" si="49"/>
        <v>0</v>
      </c>
      <c r="K509" s="4" t="s">
        <v>151</v>
      </c>
      <c r="L509" s="55"/>
      <c r="N509" s="41"/>
      <c r="O509" s="42"/>
      <c r="P509" s="43"/>
      <c r="Q509" s="44"/>
      <c r="R509" s="45"/>
      <c r="S509" s="45"/>
      <c r="T509" s="42"/>
    </row>
    <row r="510" spans="2:20" s="1" customFormat="1" ht="22.5" customHeight="1" x14ac:dyDescent="0.2">
      <c r="B510" s="14"/>
      <c r="C510" s="99">
        <v>124005</v>
      </c>
      <c r="D510" s="3" t="s">
        <v>16</v>
      </c>
      <c r="E510" s="65" t="s">
        <v>53</v>
      </c>
      <c r="F510" s="4" t="s">
        <v>54</v>
      </c>
      <c r="G510" s="5" t="s">
        <v>20</v>
      </c>
      <c r="H510" s="6">
        <v>27</v>
      </c>
      <c r="I510" s="7"/>
      <c r="J510" s="7">
        <f t="shared" si="49"/>
        <v>0</v>
      </c>
      <c r="K510" s="4" t="s">
        <v>151</v>
      </c>
      <c r="L510" s="55"/>
      <c r="N510" s="41"/>
      <c r="O510" s="42"/>
      <c r="P510" s="43"/>
      <c r="Q510" s="44"/>
      <c r="R510" s="45"/>
      <c r="S510" s="45"/>
      <c r="T510" s="42"/>
    </row>
    <row r="511" spans="2:20" s="1" customFormat="1" ht="22.5" customHeight="1" x14ac:dyDescent="0.2">
      <c r="B511" s="14"/>
      <c r="C511" s="99">
        <v>124006</v>
      </c>
      <c r="D511" s="3" t="s">
        <v>16</v>
      </c>
      <c r="E511" s="65" t="s">
        <v>55</v>
      </c>
      <c r="F511" s="4" t="s">
        <v>56</v>
      </c>
      <c r="G511" s="5" t="s">
        <v>19</v>
      </c>
      <c r="H511" s="6">
        <v>0.01</v>
      </c>
      <c r="I511" s="7"/>
      <c r="J511" s="7">
        <f t="shared" si="49"/>
        <v>0</v>
      </c>
      <c r="K511" s="4" t="s">
        <v>151</v>
      </c>
      <c r="L511" s="55"/>
      <c r="N511" s="41"/>
      <c r="O511" s="42"/>
      <c r="P511" s="43"/>
      <c r="Q511" s="44"/>
      <c r="R511" s="45"/>
      <c r="S511" s="45"/>
      <c r="T511" s="42"/>
    </row>
    <row r="512" spans="2:20" s="1" customFormat="1" ht="22.5" customHeight="1" x14ac:dyDescent="0.2">
      <c r="B512" s="14"/>
      <c r="C512" s="99">
        <v>124007</v>
      </c>
      <c r="D512" s="3" t="s">
        <v>16</v>
      </c>
      <c r="E512" s="65" t="s">
        <v>21</v>
      </c>
      <c r="F512" s="4" t="s">
        <v>57</v>
      </c>
      <c r="G512" s="5" t="s">
        <v>19</v>
      </c>
      <c r="H512" s="6">
        <v>2.7E-2</v>
      </c>
      <c r="I512" s="7"/>
      <c r="J512" s="7">
        <f t="shared" si="49"/>
        <v>0</v>
      </c>
      <c r="K512" s="4" t="s">
        <v>151</v>
      </c>
      <c r="L512" s="55"/>
      <c r="N512" s="41"/>
      <c r="O512" s="42"/>
      <c r="P512" s="43"/>
      <c r="Q512" s="44"/>
      <c r="R512" s="45"/>
      <c r="S512" s="45"/>
      <c r="T512" s="42"/>
    </row>
    <row r="513" spans="2:20" s="1" customFormat="1" ht="22.5" customHeight="1" x14ac:dyDescent="0.2">
      <c r="B513" s="14"/>
      <c r="C513" s="99">
        <v>124008</v>
      </c>
      <c r="D513" s="3" t="s">
        <v>16</v>
      </c>
      <c r="E513" s="65" t="s">
        <v>141</v>
      </c>
      <c r="F513" s="4" t="s">
        <v>245</v>
      </c>
      <c r="G513" s="5" t="s">
        <v>22</v>
      </c>
      <c r="H513" s="6">
        <v>13.69</v>
      </c>
      <c r="I513" s="7"/>
      <c r="J513" s="7">
        <f t="shared" si="49"/>
        <v>0</v>
      </c>
      <c r="K513" s="4" t="s">
        <v>151</v>
      </c>
      <c r="L513" s="55"/>
      <c r="N513" s="41"/>
      <c r="O513" s="42"/>
      <c r="P513" s="43"/>
      <c r="Q513" s="44"/>
      <c r="R513" s="45"/>
      <c r="S513" s="45"/>
      <c r="T513" s="42"/>
    </row>
    <row r="514" spans="2:20" s="1" customFormat="1" ht="22.5" customHeight="1" x14ac:dyDescent="0.2">
      <c r="B514" s="14"/>
      <c r="C514" s="99">
        <v>124009</v>
      </c>
      <c r="D514" s="3" t="s">
        <v>16</v>
      </c>
      <c r="E514" s="65" t="s">
        <v>143</v>
      </c>
      <c r="F514" s="4" t="s">
        <v>246</v>
      </c>
      <c r="G514" s="5" t="s">
        <v>22</v>
      </c>
      <c r="H514" s="6">
        <f>H515+H519*0.1+H520*0.3</f>
        <v>12.8</v>
      </c>
      <c r="I514" s="7"/>
      <c r="J514" s="7">
        <f t="shared" si="49"/>
        <v>0</v>
      </c>
      <c r="K514" s="4" t="s">
        <v>151</v>
      </c>
      <c r="L514" s="55"/>
      <c r="N514" s="41"/>
      <c r="O514" s="42"/>
      <c r="P514" s="43"/>
      <c r="Q514" s="44"/>
      <c r="R514" s="45"/>
      <c r="S514" s="45"/>
      <c r="T514" s="42"/>
    </row>
    <row r="515" spans="2:20" s="1" customFormat="1" ht="22.5" customHeight="1" x14ac:dyDescent="0.2">
      <c r="B515" s="14"/>
      <c r="C515" s="99">
        <v>124010</v>
      </c>
      <c r="D515" s="3" t="s">
        <v>16</v>
      </c>
      <c r="E515" s="65" t="s">
        <v>60</v>
      </c>
      <c r="F515" s="4" t="s">
        <v>61</v>
      </c>
      <c r="G515" s="5" t="s">
        <v>22</v>
      </c>
      <c r="H515" s="6">
        <f>H519*0.1+H520*0.1</f>
        <v>3.7</v>
      </c>
      <c r="I515" s="7"/>
      <c r="J515" s="7">
        <f t="shared" si="49"/>
        <v>0</v>
      </c>
      <c r="K515" s="4" t="s">
        <v>151</v>
      </c>
      <c r="L515" s="55"/>
      <c r="N515" s="41"/>
      <c r="O515" s="42"/>
      <c r="P515" s="43"/>
      <c r="Q515" s="44"/>
      <c r="R515" s="45"/>
      <c r="S515" s="45"/>
      <c r="T515" s="42"/>
    </row>
    <row r="516" spans="2:20" s="1" customFormat="1" ht="22.5" customHeight="1" x14ac:dyDescent="0.2">
      <c r="B516" s="14"/>
      <c r="C516" s="99">
        <v>124011</v>
      </c>
      <c r="D516" s="3" t="s">
        <v>16</v>
      </c>
      <c r="E516" s="65" t="s">
        <v>62</v>
      </c>
      <c r="F516" s="4" t="s">
        <v>63</v>
      </c>
      <c r="G516" s="5" t="s">
        <v>22</v>
      </c>
      <c r="H516" s="6">
        <v>0.01</v>
      </c>
      <c r="I516" s="7"/>
      <c r="J516" s="7">
        <f t="shared" si="49"/>
        <v>0</v>
      </c>
      <c r="K516" s="4" t="s">
        <v>151</v>
      </c>
      <c r="L516" s="55"/>
      <c r="N516" s="41"/>
      <c r="O516" s="42"/>
      <c r="P516" s="43"/>
      <c r="Q516" s="44"/>
      <c r="R516" s="45"/>
      <c r="S516" s="45"/>
      <c r="T516" s="42"/>
    </row>
    <row r="517" spans="2:20" s="1" customFormat="1" ht="22.5" customHeight="1" x14ac:dyDescent="0.2">
      <c r="B517" s="14"/>
      <c r="C517" s="3"/>
      <c r="D517" s="3"/>
      <c r="E517" s="64" t="s">
        <v>84</v>
      </c>
      <c r="F517" s="4"/>
      <c r="G517" s="5"/>
      <c r="H517" s="6"/>
      <c r="I517" s="7"/>
      <c r="J517" s="7"/>
      <c r="K517" s="62"/>
      <c r="L517" s="16"/>
      <c r="N517" s="41"/>
      <c r="O517" s="42"/>
      <c r="P517" s="43"/>
      <c r="Q517" s="44"/>
      <c r="R517" s="45"/>
      <c r="S517" s="45"/>
      <c r="T517" s="42"/>
    </row>
    <row r="518" spans="2:20" s="1" customFormat="1" ht="22.5" customHeight="1" x14ac:dyDescent="0.2">
      <c r="B518" s="14"/>
      <c r="C518" s="100">
        <v>124012</v>
      </c>
      <c r="D518" s="66" t="s">
        <v>23</v>
      </c>
      <c r="E518" s="67" t="s">
        <v>65</v>
      </c>
      <c r="F518" s="68" t="s">
        <v>66</v>
      </c>
      <c r="G518" s="69" t="s">
        <v>22</v>
      </c>
      <c r="H518" s="70">
        <v>6.66</v>
      </c>
      <c r="I518" s="71"/>
      <c r="J518" s="71">
        <f t="shared" ref="J518:J527" si="50">ROUND(I518*H518,2)</f>
        <v>0</v>
      </c>
      <c r="K518" s="68" t="s">
        <v>151</v>
      </c>
      <c r="L518" s="56"/>
      <c r="N518" s="41"/>
      <c r="O518" s="42"/>
      <c r="P518" s="43"/>
      <c r="Q518" s="44"/>
      <c r="R518" s="45"/>
      <c r="S518" s="45"/>
      <c r="T518" s="42"/>
    </row>
    <row r="519" spans="2:20" s="1" customFormat="1" ht="22.5" customHeight="1" x14ac:dyDescent="0.2">
      <c r="B519" s="14"/>
      <c r="C519" s="100">
        <v>124013</v>
      </c>
      <c r="D519" s="66" t="s">
        <v>23</v>
      </c>
      <c r="E519" s="67" t="s">
        <v>67</v>
      </c>
      <c r="F519" s="68" t="s">
        <v>152</v>
      </c>
      <c r="G519" s="69" t="s">
        <v>20</v>
      </c>
      <c r="H519" s="70">
        <v>10</v>
      </c>
      <c r="I519" s="71"/>
      <c r="J519" s="71">
        <f t="shared" si="50"/>
        <v>0</v>
      </c>
      <c r="K519" s="68" t="s">
        <v>151</v>
      </c>
      <c r="L519" s="56"/>
      <c r="N519" s="41"/>
      <c r="O519" s="42"/>
      <c r="P519" s="43"/>
      <c r="Q519" s="44"/>
      <c r="R519" s="45"/>
      <c r="S519" s="45"/>
      <c r="T519" s="42"/>
    </row>
    <row r="520" spans="2:20" s="1" customFormat="1" ht="22.5" customHeight="1" x14ac:dyDescent="0.2">
      <c r="B520" s="14"/>
      <c r="C520" s="100">
        <v>124014</v>
      </c>
      <c r="D520" s="66" t="s">
        <v>23</v>
      </c>
      <c r="E520" s="67" t="s">
        <v>35</v>
      </c>
      <c r="F520" s="68" t="s">
        <v>68</v>
      </c>
      <c r="G520" s="69" t="s">
        <v>20</v>
      </c>
      <c r="H520" s="70">
        <v>27</v>
      </c>
      <c r="I520" s="71"/>
      <c r="J520" s="71">
        <f t="shared" si="50"/>
        <v>0</v>
      </c>
      <c r="K520" s="68" t="s">
        <v>151</v>
      </c>
      <c r="L520" s="56"/>
      <c r="N520" s="41"/>
      <c r="O520" s="42"/>
      <c r="P520" s="43"/>
      <c r="Q520" s="44"/>
      <c r="R520" s="45"/>
      <c r="S520" s="45"/>
      <c r="T520" s="42"/>
    </row>
    <row r="521" spans="2:20" s="1" customFormat="1" ht="22.5" customHeight="1" x14ac:dyDescent="0.2">
      <c r="B521" s="14"/>
      <c r="C521" s="100">
        <v>124015</v>
      </c>
      <c r="D521" s="66" t="s">
        <v>23</v>
      </c>
      <c r="E521" s="67" t="s">
        <v>77</v>
      </c>
      <c r="F521" s="68" t="s">
        <v>78</v>
      </c>
      <c r="G521" s="69" t="s">
        <v>20</v>
      </c>
      <c r="H521" s="70">
        <v>108</v>
      </c>
      <c r="I521" s="71"/>
      <c r="J521" s="71">
        <f t="shared" si="50"/>
        <v>0</v>
      </c>
      <c r="K521" s="68" t="s">
        <v>151</v>
      </c>
      <c r="L521" s="56"/>
      <c r="N521" s="41"/>
      <c r="O521" s="42"/>
      <c r="P521" s="43"/>
      <c r="Q521" s="44"/>
      <c r="R521" s="45"/>
      <c r="S521" s="45"/>
      <c r="T521" s="42"/>
    </row>
    <row r="522" spans="2:20" s="1" customFormat="1" ht="22.5" customHeight="1" x14ac:dyDescent="0.2">
      <c r="B522" s="14"/>
      <c r="C522" s="100">
        <v>124016</v>
      </c>
      <c r="D522" s="66" t="s">
        <v>23</v>
      </c>
      <c r="E522" s="67" t="s">
        <v>39</v>
      </c>
      <c r="F522" s="68" t="s">
        <v>40</v>
      </c>
      <c r="G522" s="69" t="s">
        <v>20</v>
      </c>
      <c r="H522" s="70">
        <v>80</v>
      </c>
      <c r="I522" s="71"/>
      <c r="J522" s="71">
        <f t="shared" si="50"/>
        <v>0</v>
      </c>
      <c r="K522" s="68" t="s">
        <v>151</v>
      </c>
      <c r="L522" s="56"/>
      <c r="N522" s="41"/>
      <c r="O522" s="42"/>
      <c r="P522" s="43"/>
      <c r="Q522" s="44"/>
      <c r="R522" s="45"/>
      <c r="S522" s="45"/>
      <c r="T522" s="42"/>
    </row>
    <row r="523" spans="2:20" s="1" customFormat="1" ht="22.5" customHeight="1" x14ac:dyDescent="0.2">
      <c r="B523" s="14"/>
      <c r="C523" s="100">
        <v>124017</v>
      </c>
      <c r="D523" s="66" t="s">
        <v>23</v>
      </c>
      <c r="E523" s="67" t="s">
        <v>42</v>
      </c>
      <c r="F523" s="68" t="s">
        <v>76</v>
      </c>
      <c r="G523" s="69" t="s">
        <v>20</v>
      </c>
      <c r="H523" s="70">
        <v>108</v>
      </c>
      <c r="I523" s="71"/>
      <c r="J523" s="71">
        <f t="shared" si="50"/>
        <v>0</v>
      </c>
      <c r="K523" s="68" t="s">
        <v>151</v>
      </c>
      <c r="L523" s="56"/>
      <c r="N523" s="41"/>
      <c r="O523" s="42"/>
      <c r="P523" s="43"/>
      <c r="Q523" s="44"/>
      <c r="R523" s="45"/>
      <c r="S523" s="45"/>
      <c r="T523" s="42"/>
    </row>
    <row r="524" spans="2:20" s="1" customFormat="1" ht="22.5" customHeight="1" x14ac:dyDescent="0.2">
      <c r="B524" s="14"/>
      <c r="C524" s="100">
        <v>124018</v>
      </c>
      <c r="D524" s="66" t="s">
        <v>23</v>
      </c>
      <c r="E524" s="67" t="s">
        <v>37</v>
      </c>
      <c r="F524" s="68" t="s">
        <v>38</v>
      </c>
      <c r="G524" s="69" t="s">
        <v>20</v>
      </c>
      <c r="H524" s="70">
        <v>80</v>
      </c>
      <c r="I524" s="71"/>
      <c r="J524" s="71">
        <f t="shared" si="50"/>
        <v>0</v>
      </c>
      <c r="K524" s="68" t="s">
        <v>151</v>
      </c>
      <c r="L524" s="56"/>
      <c r="N524" s="41"/>
      <c r="O524" s="42"/>
      <c r="P524" s="43"/>
      <c r="Q524" s="44"/>
      <c r="R524" s="45"/>
      <c r="S524" s="45"/>
      <c r="T524" s="42"/>
    </row>
    <row r="525" spans="2:20" s="1" customFormat="1" ht="22.5" customHeight="1" x14ac:dyDescent="0.2">
      <c r="B525" s="14"/>
      <c r="C525" s="100">
        <v>124019</v>
      </c>
      <c r="D525" s="66" t="s">
        <v>23</v>
      </c>
      <c r="E525" s="67" t="s">
        <v>74</v>
      </c>
      <c r="F525" s="68" t="s">
        <v>75</v>
      </c>
      <c r="G525" s="69" t="s">
        <v>20</v>
      </c>
      <c r="H525" s="70">
        <v>108</v>
      </c>
      <c r="I525" s="71"/>
      <c r="J525" s="71">
        <f t="shared" si="50"/>
        <v>0</v>
      </c>
      <c r="K525" s="68" t="s">
        <v>151</v>
      </c>
      <c r="L525" s="56"/>
      <c r="N525" s="41"/>
      <c r="O525" s="42"/>
      <c r="P525" s="43"/>
      <c r="Q525" s="44"/>
      <c r="R525" s="45"/>
      <c r="S525" s="45"/>
      <c r="T525" s="42"/>
    </row>
    <row r="526" spans="2:20" s="1" customFormat="1" ht="22.5" customHeight="1" x14ac:dyDescent="0.2">
      <c r="B526" s="14"/>
      <c r="C526" s="100">
        <v>124020</v>
      </c>
      <c r="D526" s="66" t="s">
        <v>23</v>
      </c>
      <c r="E526" s="67" t="s">
        <v>25</v>
      </c>
      <c r="F526" s="68" t="s">
        <v>26</v>
      </c>
      <c r="G526" s="69" t="s">
        <v>20</v>
      </c>
      <c r="H526" s="70">
        <v>54</v>
      </c>
      <c r="I526" s="71"/>
      <c r="J526" s="71">
        <f t="shared" si="50"/>
        <v>0</v>
      </c>
      <c r="K526" s="68" t="s">
        <v>151</v>
      </c>
      <c r="L526" s="56"/>
      <c r="N526" s="41"/>
      <c r="O526" s="42"/>
      <c r="P526" s="43"/>
      <c r="Q526" s="44"/>
      <c r="R526" s="45"/>
      <c r="S526" s="45"/>
      <c r="T526" s="42"/>
    </row>
    <row r="527" spans="2:20" s="1" customFormat="1" ht="22.5" customHeight="1" x14ac:dyDescent="0.2">
      <c r="B527" s="14"/>
      <c r="C527" s="100">
        <v>124021</v>
      </c>
      <c r="D527" s="66" t="s">
        <v>23</v>
      </c>
      <c r="E527" s="67" t="s">
        <v>71</v>
      </c>
      <c r="F527" s="68" t="s">
        <v>153</v>
      </c>
      <c r="G527" s="69" t="s">
        <v>20</v>
      </c>
      <c r="H527" s="70">
        <v>74</v>
      </c>
      <c r="I527" s="71"/>
      <c r="J527" s="71">
        <f t="shared" si="50"/>
        <v>0</v>
      </c>
      <c r="K527" s="68" t="s">
        <v>151</v>
      </c>
      <c r="L527" s="56"/>
      <c r="N527" s="41"/>
      <c r="O527" s="42"/>
      <c r="P527" s="46"/>
      <c r="Q527" s="45"/>
      <c r="R527" s="45"/>
      <c r="S527" s="45"/>
      <c r="T527" s="42"/>
    </row>
    <row r="528" spans="2:20" s="1" customFormat="1" ht="22.5" customHeight="1" x14ac:dyDescent="0.2">
      <c r="B528" s="14"/>
      <c r="L528" s="16"/>
    </row>
    <row r="529" spans="2:20" s="1" customFormat="1" ht="22.5" customHeight="1" x14ac:dyDescent="0.2">
      <c r="B529" s="14"/>
      <c r="L529" s="16"/>
    </row>
    <row r="530" spans="2:20" s="1" customFormat="1" ht="22.5" customHeight="1" x14ac:dyDescent="0.2">
      <c r="B530" s="14"/>
      <c r="C530" s="83" t="s">
        <v>194</v>
      </c>
      <c r="D530" s="84"/>
      <c r="E530" s="85"/>
      <c r="F530" s="85"/>
      <c r="G530" s="86"/>
      <c r="H530" s="86"/>
      <c r="I530" s="86"/>
      <c r="J530" s="87">
        <f>SUM(J531:J547)</f>
        <v>0</v>
      </c>
      <c r="L530" s="16"/>
    </row>
    <row r="531" spans="2:20" s="1" customFormat="1" ht="22.5" customHeight="1" x14ac:dyDescent="0.2">
      <c r="B531" s="14"/>
      <c r="C531" s="3"/>
      <c r="D531" s="3"/>
      <c r="E531" s="64" t="s">
        <v>83</v>
      </c>
      <c r="F531" s="4"/>
      <c r="G531" s="5"/>
      <c r="H531" s="6"/>
      <c r="I531" s="7"/>
      <c r="J531" s="7"/>
      <c r="K531" s="62"/>
      <c r="L531" s="16"/>
    </row>
    <row r="532" spans="2:20" s="1" customFormat="1" ht="22.5" customHeight="1" x14ac:dyDescent="0.2">
      <c r="B532" s="14"/>
      <c r="C532" s="99">
        <v>125001</v>
      </c>
      <c r="D532" s="3" t="s">
        <v>16</v>
      </c>
      <c r="E532" s="65" t="s">
        <v>47</v>
      </c>
      <c r="F532" s="4" t="s">
        <v>48</v>
      </c>
      <c r="G532" s="5" t="s">
        <v>17</v>
      </c>
      <c r="H532" s="6">
        <v>6.75</v>
      </c>
      <c r="I532" s="7"/>
      <c r="J532" s="7">
        <f t="shared" ref="J532:J539" si="51">ROUND(I532*H532,2)</f>
        <v>0</v>
      </c>
      <c r="K532" s="4" t="s">
        <v>151</v>
      </c>
      <c r="L532" s="55"/>
      <c r="N532" s="41"/>
      <c r="O532" s="42"/>
      <c r="P532" s="43"/>
      <c r="Q532" s="44"/>
      <c r="R532" s="45"/>
      <c r="S532" s="45"/>
      <c r="T532" s="42"/>
    </row>
    <row r="533" spans="2:20" s="1" customFormat="1" ht="22.5" customHeight="1" x14ac:dyDescent="0.2">
      <c r="B533" s="14"/>
      <c r="C533" s="99">
        <v>125002</v>
      </c>
      <c r="D533" s="3" t="s">
        <v>16</v>
      </c>
      <c r="E533" s="65" t="s">
        <v>49</v>
      </c>
      <c r="F533" s="4" t="s">
        <v>50</v>
      </c>
      <c r="G533" s="5" t="s">
        <v>18</v>
      </c>
      <c r="H533" s="6">
        <v>0.67500000000000004</v>
      </c>
      <c r="I533" s="7"/>
      <c r="J533" s="7">
        <f t="shared" si="51"/>
        <v>0</v>
      </c>
      <c r="K533" s="4" t="s">
        <v>151</v>
      </c>
      <c r="L533" s="55"/>
      <c r="N533" s="41"/>
      <c r="O533" s="42"/>
      <c r="P533" s="43"/>
      <c r="Q533" s="44"/>
      <c r="R533" s="45"/>
      <c r="S533" s="45"/>
      <c r="T533" s="42"/>
    </row>
    <row r="534" spans="2:20" s="1" customFormat="1" ht="22.5" customHeight="1" x14ac:dyDescent="0.2">
      <c r="B534" s="14"/>
      <c r="C534" s="99">
        <v>125003</v>
      </c>
      <c r="D534" s="3" t="s">
        <v>16</v>
      </c>
      <c r="E534" s="65" t="s">
        <v>104</v>
      </c>
      <c r="F534" s="4" t="s">
        <v>43</v>
      </c>
      <c r="G534" s="5" t="s">
        <v>20</v>
      </c>
      <c r="H534" s="6">
        <v>10</v>
      </c>
      <c r="I534" s="7"/>
      <c r="J534" s="7">
        <f t="shared" si="51"/>
        <v>0</v>
      </c>
      <c r="K534" s="4" t="s">
        <v>151</v>
      </c>
      <c r="L534" s="55"/>
      <c r="N534" s="41"/>
      <c r="O534" s="42"/>
      <c r="P534" s="43"/>
      <c r="Q534" s="44"/>
      <c r="R534" s="45"/>
      <c r="S534" s="45"/>
      <c r="T534" s="42"/>
    </row>
    <row r="535" spans="2:20" s="1" customFormat="1" ht="22.5" customHeight="1" x14ac:dyDescent="0.2">
      <c r="B535" s="14"/>
      <c r="C535" s="99">
        <v>125004</v>
      </c>
      <c r="D535" s="3" t="s">
        <v>16</v>
      </c>
      <c r="E535" s="65" t="s">
        <v>158</v>
      </c>
      <c r="F535" s="4" t="s">
        <v>159</v>
      </c>
      <c r="G535" s="5" t="s">
        <v>20</v>
      </c>
      <c r="H535" s="6">
        <v>20</v>
      </c>
      <c r="I535" s="7"/>
      <c r="J535" s="7">
        <f t="shared" si="51"/>
        <v>0</v>
      </c>
      <c r="K535" s="4" t="s">
        <v>151</v>
      </c>
      <c r="L535" s="55"/>
      <c r="N535" s="41"/>
      <c r="O535" s="42"/>
      <c r="P535" s="43"/>
      <c r="Q535" s="44"/>
      <c r="R535" s="45"/>
      <c r="S535" s="45"/>
      <c r="T535" s="42"/>
    </row>
    <row r="536" spans="2:20" s="1" customFormat="1" ht="22.5" customHeight="1" x14ac:dyDescent="0.2">
      <c r="B536" s="14"/>
      <c r="C536" s="99">
        <v>125005</v>
      </c>
      <c r="D536" s="3" t="s">
        <v>16</v>
      </c>
      <c r="E536" s="65" t="s">
        <v>141</v>
      </c>
      <c r="F536" s="4" t="s">
        <v>245</v>
      </c>
      <c r="G536" s="5" t="s">
        <v>22</v>
      </c>
      <c r="H536" s="6">
        <v>1.2150000000000001</v>
      </c>
      <c r="I536" s="7"/>
      <c r="J536" s="7">
        <f t="shared" si="51"/>
        <v>0</v>
      </c>
      <c r="K536" s="4" t="s">
        <v>151</v>
      </c>
      <c r="L536" s="55"/>
      <c r="N536" s="41"/>
      <c r="O536" s="42"/>
      <c r="P536" s="43"/>
      <c r="Q536" s="44"/>
      <c r="R536" s="45"/>
      <c r="S536" s="45"/>
      <c r="T536" s="42"/>
    </row>
    <row r="537" spans="2:20" s="1" customFormat="1" ht="22.5" customHeight="1" x14ac:dyDescent="0.2">
      <c r="B537" s="14"/>
      <c r="C537" s="99">
        <v>125006</v>
      </c>
      <c r="D537" s="3" t="s">
        <v>16</v>
      </c>
      <c r="E537" s="65" t="s">
        <v>143</v>
      </c>
      <c r="F537" s="4" t="s">
        <v>246</v>
      </c>
      <c r="G537" s="5" t="s">
        <v>22</v>
      </c>
      <c r="H537" s="6">
        <v>2</v>
      </c>
      <c r="I537" s="7"/>
      <c r="J537" s="7">
        <f t="shared" si="51"/>
        <v>0</v>
      </c>
      <c r="K537" s="4" t="s">
        <v>151</v>
      </c>
      <c r="L537" s="55"/>
      <c r="N537" s="41"/>
      <c r="O537" s="42"/>
      <c r="P537" s="43"/>
      <c r="Q537" s="44"/>
      <c r="R537" s="45"/>
      <c r="S537" s="45"/>
      <c r="T537" s="42"/>
    </row>
    <row r="538" spans="2:20" s="1" customFormat="1" ht="22.5" customHeight="1" x14ac:dyDescent="0.2">
      <c r="B538" s="14"/>
      <c r="C538" s="99">
        <v>125007</v>
      </c>
      <c r="D538" s="3" t="s">
        <v>16</v>
      </c>
      <c r="E538" s="65" t="s">
        <v>60</v>
      </c>
      <c r="F538" s="4" t="s">
        <v>61</v>
      </c>
      <c r="G538" s="5" t="s">
        <v>22</v>
      </c>
      <c r="H538" s="6">
        <v>1</v>
      </c>
      <c r="I538" s="7"/>
      <c r="J538" s="7">
        <f t="shared" si="51"/>
        <v>0</v>
      </c>
      <c r="K538" s="4" t="s">
        <v>151</v>
      </c>
      <c r="L538" s="55"/>
      <c r="N538" s="41"/>
      <c r="O538" s="42"/>
      <c r="P538" s="43"/>
      <c r="Q538" s="44"/>
      <c r="R538" s="45"/>
      <c r="S538" s="45"/>
      <c r="T538" s="42"/>
    </row>
    <row r="539" spans="2:20" s="1" customFormat="1" ht="22.5" customHeight="1" x14ac:dyDescent="0.2">
      <c r="B539" s="14"/>
      <c r="C539" s="99">
        <v>125008</v>
      </c>
      <c r="D539" s="3" t="s">
        <v>16</v>
      </c>
      <c r="E539" s="65" t="s">
        <v>62</v>
      </c>
      <c r="F539" s="4" t="s">
        <v>63</v>
      </c>
      <c r="G539" s="5" t="s">
        <v>22</v>
      </c>
      <c r="H539" s="6">
        <v>0.01</v>
      </c>
      <c r="I539" s="7"/>
      <c r="J539" s="7">
        <f t="shared" si="51"/>
        <v>0</v>
      </c>
      <c r="K539" s="4" t="s">
        <v>151</v>
      </c>
      <c r="L539" s="55"/>
      <c r="N539" s="41"/>
      <c r="O539" s="42"/>
      <c r="P539" s="43"/>
      <c r="Q539" s="44"/>
      <c r="R539" s="45"/>
      <c r="S539" s="45"/>
      <c r="T539" s="42"/>
    </row>
    <row r="540" spans="2:20" s="1" customFormat="1" ht="22.5" customHeight="1" x14ac:dyDescent="0.2">
      <c r="B540" s="14"/>
      <c r="C540" s="3"/>
      <c r="D540" s="3"/>
      <c r="E540" s="64" t="s">
        <v>84</v>
      </c>
      <c r="F540" s="4"/>
      <c r="G540" s="5"/>
      <c r="H540" s="6"/>
      <c r="I540" s="7"/>
      <c r="J540" s="7"/>
      <c r="K540" s="62"/>
      <c r="L540" s="16"/>
      <c r="N540" s="41"/>
      <c r="O540" s="42"/>
      <c r="P540" s="43"/>
      <c r="Q540" s="44"/>
      <c r="R540" s="45"/>
      <c r="S540" s="45"/>
      <c r="T540" s="42"/>
    </row>
    <row r="541" spans="2:20" s="1" customFormat="1" ht="22.5" customHeight="1" x14ac:dyDescent="0.2">
      <c r="B541" s="14"/>
      <c r="C541" s="100">
        <v>125009</v>
      </c>
      <c r="D541" s="66" t="s">
        <v>23</v>
      </c>
      <c r="E541" s="67" t="s">
        <v>65</v>
      </c>
      <c r="F541" s="68" t="s">
        <v>66</v>
      </c>
      <c r="G541" s="69" t="s">
        <v>22</v>
      </c>
      <c r="H541" s="70">
        <v>1.2150000000000001</v>
      </c>
      <c r="I541" s="71"/>
      <c r="J541" s="71">
        <f t="shared" ref="J541:J547" si="52">ROUND(I541*H541,2)</f>
        <v>0</v>
      </c>
      <c r="K541" s="68" t="s">
        <v>151</v>
      </c>
      <c r="L541" s="56"/>
      <c r="N541" s="41"/>
      <c r="O541" s="42"/>
      <c r="P541" s="43"/>
      <c r="Q541" s="44"/>
      <c r="R541" s="45"/>
      <c r="S541" s="45"/>
      <c r="T541" s="42"/>
    </row>
    <row r="542" spans="2:20" s="1" customFormat="1" ht="22.5" customHeight="1" x14ac:dyDescent="0.2">
      <c r="B542" s="14"/>
      <c r="C542" s="100">
        <v>125010</v>
      </c>
      <c r="D542" s="66" t="s">
        <v>23</v>
      </c>
      <c r="E542" s="67" t="s">
        <v>67</v>
      </c>
      <c r="F542" s="68" t="s">
        <v>152</v>
      </c>
      <c r="G542" s="69" t="s">
        <v>20</v>
      </c>
      <c r="H542" s="70">
        <v>10</v>
      </c>
      <c r="I542" s="71"/>
      <c r="J542" s="71">
        <f t="shared" si="52"/>
        <v>0</v>
      </c>
      <c r="K542" s="68" t="s">
        <v>151</v>
      </c>
      <c r="L542" s="56"/>
      <c r="N542" s="41"/>
      <c r="O542" s="42"/>
      <c r="P542" s="43"/>
      <c r="Q542" s="44"/>
      <c r="R542" s="45"/>
      <c r="S542" s="45"/>
      <c r="T542" s="42"/>
    </row>
    <row r="543" spans="2:20" s="1" customFormat="1" ht="22.5" customHeight="1" x14ac:dyDescent="0.2">
      <c r="B543" s="14"/>
      <c r="C543" s="100">
        <v>125011</v>
      </c>
      <c r="D543" s="66" t="s">
        <v>23</v>
      </c>
      <c r="E543" s="67" t="s">
        <v>39</v>
      </c>
      <c r="F543" s="68" t="s">
        <v>40</v>
      </c>
      <c r="G543" s="69" t="s">
        <v>20</v>
      </c>
      <c r="H543" s="70">
        <v>80</v>
      </c>
      <c r="I543" s="71"/>
      <c r="J543" s="71">
        <f t="shared" si="52"/>
        <v>0</v>
      </c>
      <c r="K543" s="68" t="s">
        <v>151</v>
      </c>
      <c r="L543" s="56"/>
      <c r="N543" s="41"/>
      <c r="O543" s="42"/>
      <c r="P543" s="43"/>
      <c r="Q543" s="44"/>
      <c r="R543" s="45"/>
      <c r="S543" s="45"/>
      <c r="T543" s="42"/>
    </row>
    <row r="544" spans="2:20" s="1" customFormat="1" ht="22.5" customHeight="1" x14ac:dyDescent="0.2">
      <c r="B544" s="14"/>
      <c r="C544" s="100">
        <v>125012</v>
      </c>
      <c r="D544" s="66" t="s">
        <v>23</v>
      </c>
      <c r="E544" s="67" t="s">
        <v>37</v>
      </c>
      <c r="F544" s="68" t="s">
        <v>38</v>
      </c>
      <c r="G544" s="69" t="s">
        <v>20</v>
      </c>
      <c r="H544" s="70">
        <v>80</v>
      </c>
      <c r="I544" s="71"/>
      <c r="J544" s="71">
        <f t="shared" si="52"/>
        <v>0</v>
      </c>
      <c r="K544" s="68" t="s">
        <v>151</v>
      </c>
      <c r="L544" s="56"/>
      <c r="N544" s="41"/>
      <c r="O544" s="42"/>
      <c r="P544" s="43"/>
      <c r="Q544" s="44"/>
      <c r="R544" s="45"/>
      <c r="S544" s="45"/>
      <c r="T544" s="42"/>
    </row>
    <row r="545" spans="2:20" s="1" customFormat="1" ht="22.5" customHeight="1" x14ac:dyDescent="0.2">
      <c r="B545" s="14"/>
      <c r="C545" s="100">
        <v>125013</v>
      </c>
      <c r="D545" s="66" t="s">
        <v>23</v>
      </c>
      <c r="E545" s="67" t="s">
        <v>110</v>
      </c>
      <c r="F545" s="68" t="s">
        <v>111</v>
      </c>
      <c r="G545" s="69" t="s">
        <v>20</v>
      </c>
      <c r="H545" s="70">
        <v>20</v>
      </c>
      <c r="I545" s="71"/>
      <c r="J545" s="71">
        <f t="shared" si="52"/>
        <v>0</v>
      </c>
      <c r="K545" s="68" t="s">
        <v>151</v>
      </c>
      <c r="L545" s="56"/>
      <c r="N545" s="41"/>
      <c r="O545" s="42"/>
      <c r="P545" s="43"/>
      <c r="Q545" s="44"/>
      <c r="R545" s="45"/>
      <c r="S545" s="45"/>
      <c r="T545" s="42"/>
    </row>
    <row r="546" spans="2:20" s="1" customFormat="1" ht="22.5" customHeight="1" x14ac:dyDescent="0.2">
      <c r="B546" s="14"/>
      <c r="C546" s="100">
        <v>125014</v>
      </c>
      <c r="D546" s="66" t="s">
        <v>23</v>
      </c>
      <c r="E546" s="67" t="s">
        <v>25</v>
      </c>
      <c r="F546" s="68" t="s">
        <v>26</v>
      </c>
      <c r="G546" s="69" t="s">
        <v>20</v>
      </c>
      <c r="H546" s="70">
        <v>20</v>
      </c>
      <c r="I546" s="71"/>
      <c r="J546" s="71">
        <f t="shared" si="52"/>
        <v>0</v>
      </c>
      <c r="K546" s="68" t="s">
        <v>151</v>
      </c>
      <c r="L546" s="56"/>
      <c r="N546" s="41"/>
      <c r="O546" s="42"/>
      <c r="P546" s="43"/>
      <c r="Q546" s="44"/>
      <c r="R546" s="45"/>
      <c r="S546" s="45"/>
      <c r="T546" s="42"/>
    </row>
    <row r="547" spans="2:20" s="1" customFormat="1" ht="22.5" customHeight="1" x14ac:dyDescent="0.2">
      <c r="B547" s="14"/>
      <c r="C547" s="100">
        <v>125015</v>
      </c>
      <c r="D547" s="66" t="s">
        <v>23</v>
      </c>
      <c r="E547" s="67" t="s">
        <v>41</v>
      </c>
      <c r="F547" s="68" t="s">
        <v>153</v>
      </c>
      <c r="G547" s="69" t="s">
        <v>20</v>
      </c>
      <c r="H547" s="70">
        <v>20</v>
      </c>
      <c r="I547" s="71"/>
      <c r="J547" s="71">
        <f t="shared" si="52"/>
        <v>0</v>
      </c>
      <c r="K547" s="68" t="s">
        <v>151</v>
      </c>
      <c r="L547" s="56"/>
    </row>
    <row r="548" spans="2:20" s="1" customFormat="1" ht="22.5" customHeight="1" x14ac:dyDescent="0.2">
      <c r="B548" s="14"/>
      <c r="L548" s="16"/>
    </row>
    <row r="549" spans="2:20" s="1" customFormat="1" ht="22.5" customHeight="1" x14ac:dyDescent="0.2">
      <c r="B549" s="14"/>
      <c r="L549" s="16"/>
    </row>
    <row r="550" spans="2:20" s="1" customFormat="1" ht="22.5" customHeight="1" x14ac:dyDescent="0.2">
      <c r="B550" s="14"/>
      <c r="C550" s="83" t="s">
        <v>195</v>
      </c>
      <c r="D550" s="84"/>
      <c r="E550" s="85"/>
      <c r="F550" s="85"/>
      <c r="G550" s="86"/>
      <c r="H550" s="86"/>
      <c r="I550" s="86"/>
      <c r="J550" s="87">
        <f>SUM(J551:J573)</f>
        <v>0</v>
      </c>
      <c r="L550" s="16"/>
    </row>
    <row r="551" spans="2:20" s="1" customFormat="1" ht="22.5" customHeight="1" x14ac:dyDescent="0.2">
      <c r="B551" s="14"/>
      <c r="C551" s="3"/>
      <c r="D551" s="3"/>
      <c r="E551" s="64" t="s">
        <v>83</v>
      </c>
      <c r="F551" s="4"/>
      <c r="G551" s="5"/>
      <c r="H551" s="6"/>
      <c r="I551" s="7"/>
      <c r="J551" s="7"/>
      <c r="K551" s="62"/>
      <c r="L551" s="16"/>
    </row>
    <row r="552" spans="2:20" s="1" customFormat="1" ht="22.5" customHeight="1" x14ac:dyDescent="0.2">
      <c r="B552" s="14"/>
      <c r="C552" s="99">
        <v>126001</v>
      </c>
      <c r="D552" s="3" t="s">
        <v>16</v>
      </c>
      <c r="E552" s="65" t="s">
        <v>47</v>
      </c>
      <c r="F552" s="4" t="s">
        <v>48</v>
      </c>
      <c r="G552" s="5" t="s">
        <v>17</v>
      </c>
      <c r="H552" s="6">
        <v>35</v>
      </c>
      <c r="I552" s="7"/>
      <c r="J552" s="7">
        <f t="shared" ref="J552:J563" si="53">ROUND(I552*H552,2)</f>
        <v>0</v>
      </c>
      <c r="K552" s="4" t="s">
        <v>151</v>
      </c>
      <c r="L552" s="55"/>
      <c r="N552" s="41"/>
      <c r="O552" s="42"/>
      <c r="P552" s="43"/>
      <c r="Q552" s="44"/>
      <c r="R552" s="45"/>
      <c r="S552" s="45"/>
      <c r="T552" s="42"/>
    </row>
    <row r="553" spans="2:20" s="1" customFormat="1" ht="22.5" customHeight="1" x14ac:dyDescent="0.2">
      <c r="B553" s="14"/>
      <c r="C553" s="99">
        <v>126002</v>
      </c>
      <c r="D553" s="3" t="s">
        <v>16</v>
      </c>
      <c r="E553" s="65" t="s">
        <v>49</v>
      </c>
      <c r="F553" s="4" t="s">
        <v>50</v>
      </c>
      <c r="G553" s="5" t="s">
        <v>18</v>
      </c>
      <c r="H553" s="6">
        <v>3.5</v>
      </c>
      <c r="I553" s="7"/>
      <c r="J553" s="7">
        <f t="shared" si="53"/>
        <v>0</v>
      </c>
      <c r="K553" s="4" t="s">
        <v>151</v>
      </c>
      <c r="L553" s="55"/>
      <c r="N553" s="41"/>
      <c r="O553" s="42"/>
      <c r="P553" s="43"/>
      <c r="Q553" s="44"/>
      <c r="R553" s="45"/>
      <c r="S553" s="45"/>
      <c r="T553" s="42"/>
    </row>
    <row r="554" spans="2:20" s="1" customFormat="1" ht="22.5" customHeight="1" x14ac:dyDescent="0.2">
      <c r="B554" s="14"/>
      <c r="C554" s="99">
        <v>126003</v>
      </c>
      <c r="D554" s="3" t="s">
        <v>16</v>
      </c>
      <c r="E554" s="65" t="s">
        <v>149</v>
      </c>
      <c r="F554" s="4" t="s">
        <v>150</v>
      </c>
      <c r="G554" s="5" t="s">
        <v>18</v>
      </c>
      <c r="H554" s="6">
        <v>10</v>
      </c>
      <c r="I554" s="7"/>
      <c r="J554" s="7">
        <f t="shared" si="53"/>
        <v>0</v>
      </c>
      <c r="K554" s="4" t="s">
        <v>151</v>
      </c>
      <c r="L554" s="55"/>
      <c r="N554" s="41"/>
      <c r="O554" s="42"/>
      <c r="P554" s="43"/>
      <c r="Q554" s="44"/>
      <c r="R554" s="45"/>
      <c r="S554" s="45"/>
      <c r="T554" s="42"/>
    </row>
    <row r="555" spans="2:20" s="1" customFormat="1" ht="22.5" customHeight="1" x14ac:dyDescent="0.2">
      <c r="B555" s="14"/>
      <c r="C555" s="99">
        <v>126004</v>
      </c>
      <c r="D555" s="3" t="s">
        <v>16</v>
      </c>
      <c r="E555" s="65" t="s">
        <v>104</v>
      </c>
      <c r="F555" s="4" t="s">
        <v>43</v>
      </c>
      <c r="G555" s="5" t="s">
        <v>20</v>
      </c>
      <c r="H555" s="6">
        <v>5</v>
      </c>
      <c r="I555" s="7"/>
      <c r="J555" s="7">
        <f t="shared" si="53"/>
        <v>0</v>
      </c>
      <c r="K555" s="4" t="s">
        <v>151</v>
      </c>
      <c r="L555" s="55"/>
      <c r="N555" s="41"/>
      <c r="O555" s="42"/>
      <c r="P555" s="43"/>
      <c r="Q555" s="44"/>
      <c r="R555" s="45"/>
      <c r="S555" s="45"/>
      <c r="T555" s="42"/>
    </row>
    <row r="556" spans="2:20" s="1" customFormat="1" ht="22.5" customHeight="1" x14ac:dyDescent="0.2">
      <c r="B556" s="14"/>
      <c r="C556" s="99">
        <v>126005</v>
      </c>
      <c r="D556" s="3" t="s">
        <v>16</v>
      </c>
      <c r="E556" s="65" t="s">
        <v>91</v>
      </c>
      <c r="F556" s="4" t="s">
        <v>92</v>
      </c>
      <c r="G556" s="5" t="s">
        <v>20</v>
      </c>
      <c r="H556" s="6">
        <v>22</v>
      </c>
      <c r="I556" s="7"/>
      <c r="J556" s="7">
        <f t="shared" si="53"/>
        <v>0</v>
      </c>
      <c r="K556" s="4" t="s">
        <v>151</v>
      </c>
      <c r="L556" s="55"/>
      <c r="N556" s="41"/>
      <c r="O556" s="42"/>
      <c r="P556" s="43"/>
      <c r="Q556" s="44"/>
      <c r="R556" s="45"/>
      <c r="S556" s="45"/>
      <c r="T556" s="42"/>
    </row>
    <row r="557" spans="2:20" s="1" customFormat="1" ht="22.5" customHeight="1" x14ac:dyDescent="0.2">
      <c r="B557" s="14"/>
      <c r="C557" s="99">
        <v>126006</v>
      </c>
      <c r="D557" s="3" t="s">
        <v>16</v>
      </c>
      <c r="E557" s="65" t="s">
        <v>93</v>
      </c>
      <c r="F557" s="4" t="s">
        <v>94</v>
      </c>
      <c r="G557" s="5" t="s">
        <v>20</v>
      </c>
      <c r="H557" s="6">
        <v>12</v>
      </c>
      <c r="I557" s="7"/>
      <c r="J557" s="7">
        <f t="shared" si="53"/>
        <v>0</v>
      </c>
      <c r="K557" s="4" t="s">
        <v>151</v>
      </c>
      <c r="L557" s="55"/>
      <c r="N557" s="41"/>
      <c r="O557" s="42"/>
      <c r="P557" s="43"/>
      <c r="Q557" s="44"/>
      <c r="R557" s="45"/>
      <c r="S557" s="45"/>
      <c r="T557" s="42"/>
    </row>
    <row r="558" spans="2:20" s="1" customFormat="1" ht="22.5" customHeight="1" x14ac:dyDescent="0.2">
      <c r="B558" s="14"/>
      <c r="C558" s="99">
        <v>126007</v>
      </c>
      <c r="D558" s="3" t="s">
        <v>16</v>
      </c>
      <c r="E558" s="65" t="s">
        <v>95</v>
      </c>
      <c r="F558" s="4" t="s">
        <v>96</v>
      </c>
      <c r="G558" s="5" t="s">
        <v>20</v>
      </c>
      <c r="H558" s="6">
        <v>7</v>
      </c>
      <c r="I558" s="7"/>
      <c r="J558" s="7">
        <f t="shared" si="53"/>
        <v>0</v>
      </c>
      <c r="K558" s="4" t="s">
        <v>151</v>
      </c>
      <c r="L558" s="55"/>
      <c r="N558" s="41"/>
      <c r="O558" s="42"/>
      <c r="P558" s="43"/>
      <c r="Q558" s="44"/>
      <c r="R558" s="45"/>
      <c r="S558" s="45"/>
      <c r="T558" s="42"/>
    </row>
    <row r="559" spans="2:20" s="1" customFormat="1" ht="22.5" customHeight="1" x14ac:dyDescent="0.2">
      <c r="B559" s="14"/>
      <c r="C559" s="99">
        <v>126008</v>
      </c>
      <c r="D559" s="3" t="s">
        <v>16</v>
      </c>
      <c r="E559" s="65" t="s">
        <v>97</v>
      </c>
      <c r="F559" s="4" t="s">
        <v>98</v>
      </c>
      <c r="G559" s="5" t="s">
        <v>99</v>
      </c>
      <c r="H559" s="6">
        <v>50</v>
      </c>
      <c r="I559" s="7"/>
      <c r="J559" s="7">
        <f t="shared" si="53"/>
        <v>0</v>
      </c>
      <c r="K559" s="4" t="s">
        <v>151</v>
      </c>
      <c r="L559" s="55"/>
      <c r="N559" s="41"/>
      <c r="O559" s="42"/>
      <c r="P559" s="43"/>
      <c r="Q559" s="44"/>
      <c r="R559" s="45"/>
      <c r="S559" s="45"/>
      <c r="T559" s="42"/>
    </row>
    <row r="560" spans="2:20" s="1" customFormat="1" ht="22.5" customHeight="1" x14ac:dyDescent="0.2">
      <c r="B560" s="14"/>
      <c r="C560" s="99">
        <v>126009</v>
      </c>
      <c r="D560" s="3" t="s">
        <v>16</v>
      </c>
      <c r="E560" s="65" t="s">
        <v>141</v>
      </c>
      <c r="F560" s="4" t="s">
        <v>245</v>
      </c>
      <c r="G560" s="5" t="s">
        <v>22</v>
      </c>
      <c r="H560" s="6">
        <f>H565+H566</f>
        <v>23.3</v>
      </c>
      <c r="I560" s="7"/>
      <c r="J560" s="7">
        <f t="shared" si="53"/>
        <v>0</v>
      </c>
      <c r="K560" s="4" t="s">
        <v>151</v>
      </c>
      <c r="L560" s="55"/>
      <c r="N560" s="41"/>
      <c r="O560" s="42"/>
      <c r="P560" s="43"/>
      <c r="Q560" s="44"/>
      <c r="R560" s="45"/>
      <c r="S560" s="45"/>
      <c r="T560" s="42"/>
    </row>
    <row r="561" spans="2:20" s="1" customFormat="1" ht="22.5" customHeight="1" x14ac:dyDescent="0.2">
      <c r="B561" s="14"/>
      <c r="C561" s="99">
        <v>126010</v>
      </c>
      <c r="D561" s="3" t="s">
        <v>16</v>
      </c>
      <c r="E561" s="65" t="s">
        <v>143</v>
      </c>
      <c r="F561" s="4" t="s">
        <v>246</v>
      </c>
      <c r="G561" s="5" t="s">
        <v>22</v>
      </c>
      <c r="H561" s="6">
        <f>H562+H567*0.1+H568</f>
        <v>11.342000000000001</v>
      </c>
      <c r="I561" s="7"/>
      <c r="J561" s="7">
        <f t="shared" si="53"/>
        <v>0</v>
      </c>
      <c r="K561" s="4" t="s">
        <v>151</v>
      </c>
      <c r="L561" s="55"/>
      <c r="N561" s="41"/>
      <c r="O561" s="42"/>
      <c r="P561" s="43"/>
      <c r="Q561" s="44"/>
      <c r="R561" s="45"/>
      <c r="S561" s="45"/>
      <c r="T561" s="42"/>
    </row>
    <row r="562" spans="2:20" s="1" customFormat="1" ht="22.5" customHeight="1" x14ac:dyDescent="0.2">
      <c r="B562" s="14"/>
      <c r="C562" s="99">
        <v>126011</v>
      </c>
      <c r="D562" s="3" t="s">
        <v>16</v>
      </c>
      <c r="E562" s="65" t="s">
        <v>60</v>
      </c>
      <c r="F562" s="4" t="s">
        <v>61</v>
      </c>
      <c r="G562" s="5" t="s">
        <v>22</v>
      </c>
      <c r="H562" s="6">
        <f>H567*0.1+H568</f>
        <v>5.6710000000000003</v>
      </c>
      <c r="I562" s="7"/>
      <c r="J562" s="7">
        <f t="shared" si="53"/>
        <v>0</v>
      </c>
      <c r="K562" s="4" t="s">
        <v>151</v>
      </c>
      <c r="L562" s="55"/>
      <c r="N562" s="41"/>
      <c r="O562" s="42"/>
      <c r="P562" s="43"/>
      <c r="Q562" s="44"/>
      <c r="R562" s="45"/>
      <c r="S562" s="45"/>
      <c r="T562" s="42"/>
    </row>
    <row r="563" spans="2:20" s="1" customFormat="1" ht="22.5" customHeight="1" x14ac:dyDescent="0.2">
      <c r="B563" s="14"/>
      <c r="C563" s="99">
        <v>126012</v>
      </c>
      <c r="D563" s="3" t="s">
        <v>16</v>
      </c>
      <c r="E563" s="65" t="s">
        <v>62</v>
      </c>
      <c r="F563" s="4" t="s">
        <v>63</v>
      </c>
      <c r="G563" s="5" t="s">
        <v>22</v>
      </c>
      <c r="H563" s="6">
        <v>0.01</v>
      </c>
      <c r="I563" s="7"/>
      <c r="J563" s="7">
        <f t="shared" si="53"/>
        <v>0</v>
      </c>
      <c r="K563" s="4" t="s">
        <v>151</v>
      </c>
      <c r="L563" s="55"/>
      <c r="N563" s="41"/>
      <c r="O563" s="42"/>
      <c r="P563" s="43"/>
      <c r="Q563" s="44"/>
      <c r="R563" s="45"/>
      <c r="S563" s="45"/>
      <c r="T563" s="42"/>
    </row>
    <row r="564" spans="2:20" s="1" customFormat="1" ht="22.5" customHeight="1" x14ac:dyDescent="0.2">
      <c r="B564" s="14"/>
      <c r="C564" s="3"/>
      <c r="D564" s="3"/>
      <c r="E564" s="64" t="s">
        <v>84</v>
      </c>
      <c r="F564" s="4"/>
      <c r="G564" s="5"/>
      <c r="H564" s="6"/>
      <c r="I564" s="7"/>
      <c r="J564" s="7"/>
      <c r="K564" s="62"/>
      <c r="L564" s="16"/>
      <c r="N564" s="41"/>
      <c r="O564" s="42"/>
      <c r="P564" s="43"/>
      <c r="Q564" s="44"/>
      <c r="R564" s="45"/>
      <c r="S564" s="45"/>
      <c r="T564" s="42"/>
    </row>
    <row r="565" spans="2:20" s="1" customFormat="1" ht="22.5" customHeight="1" x14ac:dyDescent="0.2">
      <c r="B565" s="14"/>
      <c r="C565" s="100">
        <v>126013</v>
      </c>
      <c r="D565" s="66" t="s">
        <v>23</v>
      </c>
      <c r="E565" s="67" t="s">
        <v>65</v>
      </c>
      <c r="F565" s="68" t="s">
        <v>66</v>
      </c>
      <c r="G565" s="69" t="s">
        <v>22</v>
      </c>
      <c r="H565" s="70">
        <v>6.3</v>
      </c>
      <c r="I565" s="71"/>
      <c r="J565" s="71">
        <f t="shared" ref="J565:J573" si="54">ROUND(I565*H565,2)</f>
        <v>0</v>
      </c>
      <c r="K565" s="68" t="s">
        <v>151</v>
      </c>
      <c r="L565" s="56"/>
      <c r="N565" s="41"/>
      <c r="O565" s="42"/>
      <c r="P565" s="43"/>
      <c r="Q565" s="44"/>
      <c r="R565" s="45"/>
      <c r="S565" s="45"/>
      <c r="T565" s="42"/>
    </row>
    <row r="566" spans="2:20" s="1" customFormat="1" ht="22.5" customHeight="1" x14ac:dyDescent="0.2">
      <c r="B566" s="14"/>
      <c r="C566" s="100">
        <v>126014</v>
      </c>
      <c r="D566" s="66" t="s">
        <v>23</v>
      </c>
      <c r="E566" s="67" t="s">
        <v>24</v>
      </c>
      <c r="F566" s="68" t="s">
        <v>64</v>
      </c>
      <c r="G566" s="69" t="s">
        <v>22</v>
      </c>
      <c r="H566" s="70">
        <v>17</v>
      </c>
      <c r="I566" s="71"/>
      <c r="J566" s="71">
        <f t="shared" si="54"/>
        <v>0</v>
      </c>
      <c r="K566" s="68" t="s">
        <v>151</v>
      </c>
      <c r="L566" s="56"/>
      <c r="N566" s="41"/>
      <c r="O566" s="42"/>
      <c r="P566" s="43"/>
      <c r="Q566" s="44"/>
      <c r="R566" s="45"/>
      <c r="S566" s="45"/>
      <c r="T566" s="42"/>
    </row>
    <row r="567" spans="2:20" s="1" customFormat="1" ht="22.5" customHeight="1" x14ac:dyDescent="0.2">
      <c r="B567" s="14"/>
      <c r="C567" s="100">
        <v>126015</v>
      </c>
      <c r="D567" s="66" t="s">
        <v>23</v>
      </c>
      <c r="E567" s="67" t="s">
        <v>67</v>
      </c>
      <c r="F567" s="68" t="s">
        <v>152</v>
      </c>
      <c r="G567" s="69" t="s">
        <v>20</v>
      </c>
      <c r="H567" s="70">
        <v>5</v>
      </c>
      <c r="I567" s="71"/>
      <c r="J567" s="71">
        <f t="shared" si="54"/>
        <v>0</v>
      </c>
      <c r="K567" s="68" t="s">
        <v>151</v>
      </c>
      <c r="L567" s="56"/>
      <c r="N567" s="41"/>
      <c r="O567" s="42"/>
      <c r="P567" s="43"/>
      <c r="Q567" s="44"/>
      <c r="R567" s="45"/>
      <c r="S567" s="45"/>
      <c r="T567" s="42"/>
    </row>
    <row r="568" spans="2:20" s="1" customFormat="1" ht="22.5" customHeight="1" x14ac:dyDescent="0.2">
      <c r="B568" s="14"/>
      <c r="C568" s="100">
        <v>126016</v>
      </c>
      <c r="D568" s="66" t="s">
        <v>23</v>
      </c>
      <c r="E568" s="67" t="s">
        <v>100</v>
      </c>
      <c r="F568" s="68" t="s">
        <v>101</v>
      </c>
      <c r="G568" s="69" t="s">
        <v>18</v>
      </c>
      <c r="H568" s="70">
        <v>5.1710000000000003</v>
      </c>
      <c r="I568" s="71"/>
      <c r="J568" s="71">
        <f t="shared" si="54"/>
        <v>0</v>
      </c>
      <c r="K568" s="68" t="s">
        <v>151</v>
      </c>
      <c r="L568" s="56"/>
      <c r="N568" s="41"/>
      <c r="O568" s="42"/>
      <c r="P568" s="43"/>
      <c r="Q568" s="44"/>
      <c r="R568" s="45"/>
      <c r="S568" s="45"/>
      <c r="T568" s="42"/>
    </row>
    <row r="569" spans="2:20" s="1" customFormat="1" ht="22.5" customHeight="1" x14ac:dyDescent="0.2">
      <c r="B569" s="14"/>
      <c r="C569" s="100">
        <v>126017</v>
      </c>
      <c r="D569" s="66" t="s">
        <v>23</v>
      </c>
      <c r="E569" s="67" t="s">
        <v>39</v>
      </c>
      <c r="F569" s="68" t="s">
        <v>40</v>
      </c>
      <c r="G569" s="69" t="s">
        <v>20</v>
      </c>
      <c r="H569" s="70">
        <v>758</v>
      </c>
      <c r="I569" s="71"/>
      <c r="J569" s="71">
        <f t="shared" si="54"/>
        <v>0</v>
      </c>
      <c r="K569" s="68" t="s">
        <v>151</v>
      </c>
      <c r="L569" s="56"/>
      <c r="N569" s="41"/>
      <c r="O569" s="42"/>
      <c r="P569" s="43"/>
      <c r="Q569" s="44"/>
      <c r="R569" s="45"/>
      <c r="S569" s="45"/>
      <c r="T569" s="42"/>
    </row>
    <row r="570" spans="2:20" s="1" customFormat="1" ht="22.5" customHeight="1" x14ac:dyDescent="0.2">
      <c r="B570" s="14"/>
      <c r="C570" s="100">
        <v>126018</v>
      </c>
      <c r="D570" s="66" t="s">
        <v>23</v>
      </c>
      <c r="E570" s="67" t="s">
        <v>37</v>
      </c>
      <c r="F570" s="68" t="s">
        <v>38</v>
      </c>
      <c r="G570" s="69" t="s">
        <v>20</v>
      </c>
      <c r="H570" s="70">
        <v>406</v>
      </c>
      <c r="I570" s="71"/>
      <c r="J570" s="71">
        <f t="shared" si="54"/>
        <v>0</v>
      </c>
      <c r="K570" s="68" t="s">
        <v>151</v>
      </c>
      <c r="L570" s="56"/>
      <c r="N570" s="41"/>
      <c r="O570" s="42"/>
      <c r="P570" s="43"/>
      <c r="Q570" s="44"/>
      <c r="R570" s="45"/>
      <c r="S570" s="45"/>
      <c r="T570" s="42"/>
    </row>
    <row r="571" spans="2:20" s="1" customFormat="1" ht="22.5" customHeight="1" x14ac:dyDescent="0.2">
      <c r="B571" s="14"/>
      <c r="C571" s="100">
        <v>126019</v>
      </c>
      <c r="D571" s="66" t="s">
        <v>23</v>
      </c>
      <c r="E571" s="67" t="s">
        <v>87</v>
      </c>
      <c r="F571" s="68" t="s">
        <v>88</v>
      </c>
      <c r="G571" s="69" t="s">
        <v>20</v>
      </c>
      <c r="H571" s="70">
        <v>312</v>
      </c>
      <c r="I571" s="71"/>
      <c r="J571" s="71">
        <f t="shared" si="54"/>
        <v>0</v>
      </c>
      <c r="K571" s="68" t="s">
        <v>151</v>
      </c>
      <c r="L571" s="56"/>
      <c r="N571" s="41"/>
      <c r="O571" s="42"/>
      <c r="P571" s="43"/>
      <c r="Q571" s="44"/>
      <c r="R571" s="45"/>
      <c r="S571" s="45"/>
      <c r="T571" s="42"/>
    </row>
    <row r="572" spans="2:20" s="1" customFormat="1" ht="22.5" customHeight="1" x14ac:dyDescent="0.2">
      <c r="B572" s="14"/>
      <c r="C572" s="100">
        <v>126020</v>
      </c>
      <c r="D572" s="66" t="s">
        <v>23</v>
      </c>
      <c r="E572" s="67" t="s">
        <v>41</v>
      </c>
      <c r="F572" s="68" t="s">
        <v>153</v>
      </c>
      <c r="G572" s="69" t="s">
        <v>20</v>
      </c>
      <c r="H572" s="70">
        <v>104</v>
      </c>
      <c r="I572" s="71"/>
      <c r="J572" s="71">
        <f t="shared" si="54"/>
        <v>0</v>
      </c>
      <c r="K572" s="68" t="s">
        <v>151</v>
      </c>
      <c r="L572" s="56"/>
      <c r="N572" s="41"/>
      <c r="O572" s="42"/>
      <c r="P572" s="43"/>
      <c r="Q572" s="44"/>
      <c r="R572" s="45"/>
      <c r="S572" s="45"/>
      <c r="T572" s="42"/>
    </row>
    <row r="573" spans="2:20" s="1" customFormat="1" ht="22.5" customHeight="1" x14ac:dyDescent="0.2">
      <c r="B573" s="14"/>
      <c r="C573" s="100">
        <v>126021</v>
      </c>
      <c r="D573" s="66" t="s">
        <v>23</v>
      </c>
      <c r="E573" s="67" t="s">
        <v>89</v>
      </c>
      <c r="F573" s="68" t="s">
        <v>90</v>
      </c>
      <c r="G573" s="69" t="s">
        <v>17</v>
      </c>
      <c r="H573" s="70">
        <v>2</v>
      </c>
      <c r="I573" s="71"/>
      <c r="J573" s="71">
        <f t="shared" si="54"/>
        <v>0</v>
      </c>
      <c r="K573" s="68" t="s">
        <v>151</v>
      </c>
      <c r="L573" s="56"/>
      <c r="N573" s="41"/>
      <c r="O573" s="42"/>
      <c r="P573" s="46"/>
      <c r="Q573" s="45"/>
      <c r="R573" s="45"/>
      <c r="S573" s="45"/>
      <c r="T573" s="42"/>
    </row>
    <row r="574" spans="2:20" s="1" customFormat="1" ht="22.5" customHeight="1" x14ac:dyDescent="0.2">
      <c r="B574" s="14"/>
      <c r="L574" s="16"/>
    </row>
    <row r="575" spans="2:20" s="1" customFormat="1" ht="22.5" customHeight="1" x14ac:dyDescent="0.2">
      <c r="B575" s="14"/>
      <c r="L575" s="16"/>
    </row>
    <row r="576" spans="2:20" s="1" customFormat="1" ht="22.5" customHeight="1" x14ac:dyDescent="0.2">
      <c r="B576" s="14"/>
      <c r="C576" s="83" t="s">
        <v>196</v>
      </c>
      <c r="D576" s="84"/>
      <c r="E576" s="85"/>
      <c r="F576" s="85"/>
      <c r="G576" s="86"/>
      <c r="H576" s="86"/>
      <c r="I576" s="86"/>
      <c r="J576" s="87">
        <f>SUM(J577:J604)</f>
        <v>0</v>
      </c>
      <c r="L576" s="16"/>
    </row>
    <row r="577" spans="2:20" s="1" customFormat="1" ht="22.5" customHeight="1" x14ac:dyDescent="0.2">
      <c r="B577" s="14"/>
      <c r="C577" s="3"/>
      <c r="D577" s="3"/>
      <c r="E577" s="64" t="s">
        <v>83</v>
      </c>
      <c r="F577" s="4"/>
      <c r="G577" s="5"/>
      <c r="H577" s="6"/>
      <c r="I577" s="7"/>
      <c r="J577" s="7"/>
      <c r="K577" s="62"/>
      <c r="L577" s="16"/>
    </row>
    <row r="578" spans="2:20" s="1" customFormat="1" ht="22.5" customHeight="1" x14ac:dyDescent="0.2">
      <c r="B578" s="14"/>
      <c r="C578" s="99">
        <v>127001</v>
      </c>
      <c r="D578" s="3" t="s">
        <v>16</v>
      </c>
      <c r="E578" s="65" t="s">
        <v>47</v>
      </c>
      <c r="F578" s="4" t="s">
        <v>48</v>
      </c>
      <c r="G578" s="5" t="s">
        <v>17</v>
      </c>
      <c r="H578" s="6">
        <v>73</v>
      </c>
      <c r="I578" s="7"/>
      <c r="J578" s="7">
        <f t="shared" ref="J578:J591" si="55">ROUND(I578*H578,2)</f>
        <v>0</v>
      </c>
      <c r="K578" s="4" t="s">
        <v>151</v>
      </c>
      <c r="L578" s="55"/>
      <c r="N578" s="41"/>
      <c r="O578" s="42"/>
      <c r="P578" s="43"/>
      <c r="Q578" s="44"/>
      <c r="R578" s="45"/>
      <c r="S578" s="45"/>
      <c r="T578" s="42"/>
    </row>
    <row r="579" spans="2:20" s="1" customFormat="1" ht="22.5" customHeight="1" x14ac:dyDescent="0.2">
      <c r="B579" s="14"/>
      <c r="C579" s="99">
        <v>127002</v>
      </c>
      <c r="D579" s="3" t="s">
        <v>16</v>
      </c>
      <c r="E579" s="65" t="s">
        <v>49</v>
      </c>
      <c r="F579" s="4" t="s">
        <v>50</v>
      </c>
      <c r="G579" s="5" t="s">
        <v>18</v>
      </c>
      <c r="H579" s="6">
        <v>7.3</v>
      </c>
      <c r="I579" s="7"/>
      <c r="J579" s="7">
        <f t="shared" si="55"/>
        <v>0</v>
      </c>
      <c r="K579" s="4" t="s">
        <v>151</v>
      </c>
      <c r="L579" s="55"/>
      <c r="N579" s="41"/>
      <c r="O579" s="42"/>
      <c r="P579" s="43"/>
      <c r="Q579" s="44"/>
      <c r="R579" s="45"/>
      <c r="S579" s="45"/>
      <c r="T579" s="42"/>
    </row>
    <row r="580" spans="2:20" s="1" customFormat="1" ht="22.5" customHeight="1" x14ac:dyDescent="0.2">
      <c r="B580" s="14"/>
      <c r="C580" s="99">
        <v>127003</v>
      </c>
      <c r="D580" s="3" t="s">
        <v>16</v>
      </c>
      <c r="E580" s="65" t="s">
        <v>45</v>
      </c>
      <c r="F580" s="4" t="s">
        <v>46</v>
      </c>
      <c r="G580" s="5" t="s">
        <v>18</v>
      </c>
      <c r="H580" s="6">
        <v>32.159999999999997</v>
      </c>
      <c r="I580" s="7"/>
      <c r="J580" s="7">
        <f t="shared" si="55"/>
        <v>0</v>
      </c>
      <c r="K580" s="4" t="s">
        <v>151</v>
      </c>
      <c r="L580" s="55"/>
      <c r="N580" s="41"/>
      <c r="O580" s="42"/>
      <c r="P580" s="43"/>
      <c r="Q580" s="44"/>
      <c r="R580" s="45"/>
      <c r="S580" s="45"/>
      <c r="T580" s="42"/>
    </row>
    <row r="581" spans="2:20" s="1" customFormat="1" ht="22.5" customHeight="1" x14ac:dyDescent="0.2">
      <c r="B581" s="14"/>
      <c r="C581" s="99">
        <v>127004</v>
      </c>
      <c r="D581" s="3" t="s">
        <v>16</v>
      </c>
      <c r="E581" s="65" t="s">
        <v>104</v>
      </c>
      <c r="F581" s="4" t="s">
        <v>43</v>
      </c>
      <c r="G581" s="5" t="s">
        <v>20</v>
      </c>
      <c r="H581" s="6">
        <v>4</v>
      </c>
      <c r="I581" s="7"/>
      <c r="J581" s="7">
        <f t="shared" si="55"/>
        <v>0</v>
      </c>
      <c r="K581" s="4" t="s">
        <v>151</v>
      </c>
      <c r="L581" s="55"/>
      <c r="N581" s="41"/>
      <c r="O581" s="42"/>
      <c r="P581" s="43"/>
      <c r="Q581" s="44"/>
      <c r="R581" s="45"/>
      <c r="S581" s="45"/>
      <c r="T581" s="42"/>
    </row>
    <row r="582" spans="2:20" s="1" customFormat="1" ht="22.5" customHeight="1" x14ac:dyDescent="0.2">
      <c r="B582" s="14"/>
      <c r="C582" s="99">
        <v>127005</v>
      </c>
      <c r="D582" s="3" t="s">
        <v>16</v>
      </c>
      <c r="E582" s="65" t="s">
        <v>95</v>
      </c>
      <c r="F582" s="4" t="s">
        <v>96</v>
      </c>
      <c r="G582" s="5" t="s">
        <v>20</v>
      </c>
      <c r="H582" s="6">
        <v>2</v>
      </c>
      <c r="I582" s="7"/>
      <c r="J582" s="7">
        <f t="shared" si="55"/>
        <v>0</v>
      </c>
      <c r="K582" s="4" t="s">
        <v>151</v>
      </c>
      <c r="L582" s="55"/>
      <c r="N582" s="41"/>
      <c r="O582" s="42"/>
      <c r="P582" s="43"/>
      <c r="Q582" s="44"/>
      <c r="R582" s="45"/>
      <c r="S582" s="45"/>
      <c r="T582" s="42"/>
    </row>
    <row r="583" spans="2:20" s="1" customFormat="1" ht="22.5" customHeight="1" x14ac:dyDescent="0.2">
      <c r="B583" s="14"/>
      <c r="C583" s="99">
        <v>127006</v>
      </c>
      <c r="D583" s="3" t="s">
        <v>16</v>
      </c>
      <c r="E583" s="65" t="s">
        <v>51</v>
      </c>
      <c r="F583" s="4" t="s">
        <v>52</v>
      </c>
      <c r="G583" s="5" t="s">
        <v>20</v>
      </c>
      <c r="H583" s="6">
        <v>67</v>
      </c>
      <c r="I583" s="7"/>
      <c r="J583" s="7">
        <f t="shared" si="55"/>
        <v>0</v>
      </c>
      <c r="K583" s="4" t="s">
        <v>151</v>
      </c>
      <c r="L583" s="55"/>
      <c r="N583" s="41"/>
      <c r="O583" s="42"/>
      <c r="P583" s="43"/>
      <c r="Q583" s="44"/>
      <c r="R583" s="45"/>
      <c r="S583" s="45"/>
      <c r="T583" s="42"/>
    </row>
    <row r="584" spans="2:20" s="1" customFormat="1" ht="22.5" customHeight="1" x14ac:dyDescent="0.2">
      <c r="B584" s="14"/>
      <c r="C584" s="99">
        <v>127007</v>
      </c>
      <c r="D584" s="3" t="s">
        <v>16</v>
      </c>
      <c r="E584" s="65" t="s">
        <v>53</v>
      </c>
      <c r="F584" s="4" t="s">
        <v>54</v>
      </c>
      <c r="G584" s="5" t="s">
        <v>20</v>
      </c>
      <c r="H584" s="6">
        <v>67</v>
      </c>
      <c r="I584" s="7"/>
      <c r="J584" s="7">
        <f t="shared" si="55"/>
        <v>0</v>
      </c>
      <c r="K584" s="4" t="s">
        <v>151</v>
      </c>
      <c r="L584" s="55"/>
      <c r="N584" s="41"/>
      <c r="O584" s="42"/>
      <c r="P584" s="43"/>
      <c r="Q584" s="44"/>
      <c r="R584" s="45"/>
      <c r="S584" s="45"/>
      <c r="T584" s="42"/>
    </row>
    <row r="585" spans="2:20" s="1" customFormat="1" ht="22.5" customHeight="1" x14ac:dyDescent="0.2">
      <c r="B585" s="14"/>
      <c r="C585" s="99">
        <v>127008</v>
      </c>
      <c r="D585" s="3" t="s">
        <v>16</v>
      </c>
      <c r="E585" s="65" t="s">
        <v>55</v>
      </c>
      <c r="F585" s="4" t="s">
        <v>56</v>
      </c>
      <c r="G585" s="5" t="s">
        <v>19</v>
      </c>
      <c r="H585" s="6">
        <v>0.01</v>
      </c>
      <c r="I585" s="7"/>
      <c r="J585" s="7">
        <f t="shared" si="55"/>
        <v>0</v>
      </c>
      <c r="K585" s="4" t="s">
        <v>151</v>
      </c>
      <c r="L585" s="55"/>
      <c r="N585" s="41"/>
      <c r="O585" s="42"/>
      <c r="P585" s="43"/>
      <c r="Q585" s="44"/>
      <c r="R585" s="45"/>
      <c r="S585" s="45"/>
      <c r="T585" s="42"/>
    </row>
    <row r="586" spans="2:20" s="1" customFormat="1" ht="22.5" customHeight="1" x14ac:dyDescent="0.2">
      <c r="B586" s="14"/>
      <c r="C586" s="99">
        <v>127009</v>
      </c>
      <c r="D586" s="3" t="s">
        <v>16</v>
      </c>
      <c r="E586" s="65" t="s">
        <v>21</v>
      </c>
      <c r="F586" s="4" t="s">
        <v>57</v>
      </c>
      <c r="G586" s="5" t="s">
        <v>19</v>
      </c>
      <c r="H586" s="6">
        <v>6.3E-2</v>
      </c>
      <c r="I586" s="7"/>
      <c r="J586" s="7">
        <f t="shared" si="55"/>
        <v>0</v>
      </c>
      <c r="K586" s="4" t="s">
        <v>151</v>
      </c>
      <c r="L586" s="55"/>
      <c r="N586" s="41"/>
      <c r="O586" s="42"/>
      <c r="P586" s="43"/>
      <c r="Q586" s="44"/>
      <c r="R586" s="45"/>
      <c r="S586" s="45"/>
      <c r="T586" s="42"/>
    </row>
    <row r="587" spans="2:20" s="1" customFormat="1" ht="22.5" customHeight="1" x14ac:dyDescent="0.2">
      <c r="B587" s="14"/>
      <c r="C587" s="99">
        <v>127010</v>
      </c>
      <c r="D587" s="3" t="s">
        <v>16</v>
      </c>
      <c r="E587" s="65" t="s">
        <v>141</v>
      </c>
      <c r="F587" s="4" t="s">
        <v>245</v>
      </c>
      <c r="G587" s="5" t="s">
        <v>22</v>
      </c>
      <c r="H587" s="6">
        <f>H589+H593+H594</f>
        <v>128.916</v>
      </c>
      <c r="I587" s="7"/>
      <c r="J587" s="7">
        <f t="shared" si="55"/>
        <v>0</v>
      </c>
      <c r="K587" s="4" t="s">
        <v>151</v>
      </c>
      <c r="L587" s="55"/>
      <c r="N587" s="41"/>
      <c r="O587" s="42"/>
      <c r="P587" s="43"/>
      <c r="Q587" s="44"/>
      <c r="R587" s="45"/>
      <c r="S587" s="45"/>
      <c r="T587" s="42"/>
    </row>
    <row r="588" spans="2:20" s="1" customFormat="1" ht="22.5" customHeight="1" x14ac:dyDescent="0.2">
      <c r="B588" s="14"/>
      <c r="C588" s="99">
        <v>127011</v>
      </c>
      <c r="D588" s="3" t="s">
        <v>16</v>
      </c>
      <c r="E588" s="65" t="s">
        <v>143</v>
      </c>
      <c r="F588" s="4" t="s">
        <v>246</v>
      </c>
      <c r="G588" s="5" t="s">
        <v>22</v>
      </c>
      <c r="H588" s="6">
        <f>H590+H595*0.1+H596+H597*0.3</f>
        <v>28.317999999999998</v>
      </c>
      <c r="I588" s="7"/>
      <c r="J588" s="7">
        <f t="shared" si="55"/>
        <v>0</v>
      </c>
      <c r="K588" s="4" t="s">
        <v>151</v>
      </c>
      <c r="L588" s="55"/>
      <c r="N588" s="41"/>
      <c r="O588" s="42"/>
      <c r="P588" s="43"/>
      <c r="Q588" s="44"/>
      <c r="R588" s="45"/>
      <c r="S588" s="45"/>
      <c r="T588" s="42"/>
    </row>
    <row r="589" spans="2:20" s="1" customFormat="1" ht="22.5" customHeight="1" x14ac:dyDescent="0.2">
      <c r="B589" s="14"/>
      <c r="C589" s="99">
        <v>127012</v>
      </c>
      <c r="D589" s="3" t="s">
        <v>16</v>
      </c>
      <c r="E589" s="65" t="s">
        <v>58</v>
      </c>
      <c r="F589" s="4" t="s">
        <v>59</v>
      </c>
      <c r="G589" s="5" t="s">
        <v>22</v>
      </c>
      <c r="H589" s="6">
        <f>H580*1.9</f>
        <v>61.103999999999992</v>
      </c>
      <c r="I589" s="7"/>
      <c r="J589" s="7">
        <f t="shared" si="55"/>
        <v>0</v>
      </c>
      <c r="K589" s="4" t="s">
        <v>151</v>
      </c>
      <c r="L589" s="55"/>
      <c r="N589" s="41"/>
      <c r="O589" s="42"/>
      <c r="P589" s="43"/>
      <c r="Q589" s="44"/>
      <c r="R589" s="45"/>
      <c r="S589" s="45"/>
      <c r="T589" s="42"/>
    </row>
    <row r="590" spans="2:20" s="1" customFormat="1" ht="22.5" customHeight="1" x14ac:dyDescent="0.2">
      <c r="B590" s="14"/>
      <c r="C590" s="99">
        <v>127013</v>
      </c>
      <c r="D590" s="3" t="s">
        <v>16</v>
      </c>
      <c r="E590" s="65" t="s">
        <v>60</v>
      </c>
      <c r="F590" s="4" t="s">
        <v>61</v>
      </c>
      <c r="G590" s="5" t="s">
        <v>22</v>
      </c>
      <c r="H590" s="6">
        <f>H595*0.1+H596+H597*0.1</f>
        <v>7.4590000000000005</v>
      </c>
      <c r="I590" s="7"/>
      <c r="J590" s="7">
        <f t="shared" si="55"/>
        <v>0</v>
      </c>
      <c r="K590" s="4" t="s">
        <v>151</v>
      </c>
      <c r="L590" s="55"/>
      <c r="N590" s="41"/>
      <c r="O590" s="42"/>
      <c r="P590" s="43"/>
      <c r="Q590" s="44"/>
      <c r="R590" s="45"/>
      <c r="S590" s="45"/>
      <c r="T590" s="42"/>
    </row>
    <row r="591" spans="2:20" s="1" customFormat="1" ht="22.5" customHeight="1" x14ac:dyDescent="0.2">
      <c r="B591" s="14"/>
      <c r="C591" s="99">
        <v>127014</v>
      </c>
      <c r="D591" s="3" t="s">
        <v>16</v>
      </c>
      <c r="E591" s="65" t="s">
        <v>62</v>
      </c>
      <c r="F591" s="4" t="s">
        <v>63</v>
      </c>
      <c r="G591" s="5" t="s">
        <v>22</v>
      </c>
      <c r="H591" s="6">
        <v>0.01</v>
      </c>
      <c r="I591" s="7"/>
      <c r="J591" s="7">
        <f t="shared" si="55"/>
        <v>0</v>
      </c>
      <c r="K591" s="4" t="s">
        <v>151</v>
      </c>
      <c r="L591" s="55"/>
      <c r="N591" s="41"/>
      <c r="O591" s="42"/>
      <c r="P591" s="43"/>
      <c r="Q591" s="44"/>
      <c r="R591" s="45"/>
      <c r="S591" s="45"/>
      <c r="T591" s="42"/>
    </row>
    <row r="592" spans="2:20" s="1" customFormat="1" ht="22.5" customHeight="1" x14ac:dyDescent="0.2">
      <c r="B592" s="14"/>
      <c r="C592" s="3"/>
      <c r="D592" s="3"/>
      <c r="E592" s="64" t="s">
        <v>84</v>
      </c>
      <c r="F592" s="4"/>
      <c r="G592" s="5"/>
      <c r="H592" s="6"/>
      <c r="I592" s="7"/>
      <c r="J592" s="7"/>
      <c r="K592" s="62"/>
      <c r="L592" s="16"/>
      <c r="N592" s="41"/>
      <c r="O592" s="42"/>
      <c r="P592" s="43"/>
      <c r="Q592" s="44"/>
      <c r="R592" s="45"/>
      <c r="S592" s="45"/>
      <c r="T592" s="42"/>
    </row>
    <row r="593" spans="2:20" s="1" customFormat="1" ht="22.5" customHeight="1" x14ac:dyDescent="0.2">
      <c r="B593" s="14"/>
      <c r="C593" s="100">
        <v>127015</v>
      </c>
      <c r="D593" s="66" t="s">
        <v>23</v>
      </c>
      <c r="E593" s="67" t="s">
        <v>24</v>
      </c>
      <c r="F593" s="68" t="s">
        <v>64</v>
      </c>
      <c r="G593" s="69" t="s">
        <v>22</v>
      </c>
      <c r="H593" s="70">
        <v>54.671999999999997</v>
      </c>
      <c r="I593" s="71"/>
      <c r="J593" s="71">
        <f t="shared" ref="J593:J604" si="56">ROUND(I593*H593,2)</f>
        <v>0</v>
      </c>
      <c r="K593" s="68" t="s">
        <v>151</v>
      </c>
      <c r="L593" s="56"/>
      <c r="N593" s="41"/>
      <c r="O593" s="42"/>
      <c r="P593" s="43"/>
      <c r="Q593" s="44"/>
      <c r="R593" s="45"/>
      <c r="S593" s="45"/>
      <c r="T593" s="42"/>
    </row>
    <row r="594" spans="2:20" s="1" customFormat="1" ht="22.5" customHeight="1" x14ac:dyDescent="0.2">
      <c r="B594" s="14"/>
      <c r="C594" s="100">
        <v>127016</v>
      </c>
      <c r="D594" s="66" t="s">
        <v>23</v>
      </c>
      <c r="E594" s="67" t="s">
        <v>65</v>
      </c>
      <c r="F594" s="68" t="s">
        <v>66</v>
      </c>
      <c r="G594" s="69" t="s">
        <v>22</v>
      </c>
      <c r="H594" s="70">
        <v>13.14</v>
      </c>
      <c r="I594" s="71"/>
      <c r="J594" s="71">
        <f t="shared" si="56"/>
        <v>0</v>
      </c>
      <c r="K594" s="68" t="s">
        <v>151</v>
      </c>
      <c r="L594" s="56"/>
      <c r="N594" s="41"/>
      <c r="O594" s="42"/>
      <c r="P594" s="43"/>
      <c r="Q594" s="44"/>
      <c r="R594" s="45"/>
      <c r="S594" s="45"/>
      <c r="T594" s="42"/>
    </row>
    <row r="595" spans="2:20" s="1" customFormat="1" ht="22.5" customHeight="1" x14ac:dyDescent="0.2">
      <c r="B595" s="14"/>
      <c r="C595" s="100">
        <v>127017</v>
      </c>
      <c r="D595" s="66" t="s">
        <v>23</v>
      </c>
      <c r="E595" s="67" t="s">
        <v>67</v>
      </c>
      <c r="F595" s="68" t="s">
        <v>152</v>
      </c>
      <c r="G595" s="69" t="s">
        <v>20</v>
      </c>
      <c r="H595" s="70">
        <v>4</v>
      </c>
      <c r="I595" s="71"/>
      <c r="J595" s="71">
        <f t="shared" si="56"/>
        <v>0</v>
      </c>
      <c r="K595" s="68" t="s">
        <v>151</v>
      </c>
      <c r="L595" s="56"/>
      <c r="N595" s="41"/>
      <c r="O595" s="42"/>
      <c r="P595" s="43"/>
      <c r="Q595" s="44"/>
      <c r="R595" s="45"/>
      <c r="S595" s="45"/>
      <c r="T595" s="42"/>
    </row>
    <row r="596" spans="2:20" s="1" customFormat="1" ht="22.5" customHeight="1" x14ac:dyDescent="0.2">
      <c r="B596" s="14"/>
      <c r="C596" s="100">
        <v>127018</v>
      </c>
      <c r="D596" s="66" t="s">
        <v>23</v>
      </c>
      <c r="E596" s="67" t="s">
        <v>100</v>
      </c>
      <c r="F596" s="68" t="s">
        <v>101</v>
      </c>
      <c r="G596" s="69" t="s">
        <v>18</v>
      </c>
      <c r="H596" s="70">
        <v>0.35899999999999999</v>
      </c>
      <c r="I596" s="71"/>
      <c r="J596" s="71">
        <f t="shared" si="56"/>
        <v>0</v>
      </c>
      <c r="K596" s="68" t="s">
        <v>151</v>
      </c>
      <c r="L596" s="56"/>
      <c r="N596" s="41"/>
      <c r="O596" s="42"/>
      <c r="P596" s="43"/>
      <c r="Q596" s="44"/>
      <c r="R596" s="45"/>
      <c r="S596" s="45"/>
      <c r="T596" s="42"/>
    </row>
    <row r="597" spans="2:20" s="1" customFormat="1" ht="22.5" customHeight="1" x14ac:dyDescent="0.2">
      <c r="B597" s="14"/>
      <c r="C597" s="100">
        <v>127019</v>
      </c>
      <c r="D597" s="66" t="s">
        <v>23</v>
      </c>
      <c r="E597" s="67" t="s">
        <v>35</v>
      </c>
      <c r="F597" s="68" t="s">
        <v>68</v>
      </c>
      <c r="G597" s="69" t="s">
        <v>20</v>
      </c>
      <c r="H597" s="70">
        <v>67</v>
      </c>
      <c r="I597" s="71"/>
      <c r="J597" s="71">
        <f t="shared" si="56"/>
        <v>0</v>
      </c>
      <c r="K597" s="68" t="s">
        <v>151</v>
      </c>
      <c r="L597" s="56"/>
      <c r="N597" s="41"/>
      <c r="O597" s="42"/>
      <c r="P597" s="43"/>
      <c r="Q597" s="44"/>
      <c r="R597" s="45"/>
      <c r="S597" s="45"/>
      <c r="T597" s="42"/>
    </row>
    <row r="598" spans="2:20" s="1" customFormat="1" ht="22.5" customHeight="1" x14ac:dyDescent="0.2">
      <c r="B598" s="14"/>
      <c r="C598" s="100">
        <v>127020</v>
      </c>
      <c r="D598" s="66" t="s">
        <v>23</v>
      </c>
      <c r="E598" s="67" t="s">
        <v>77</v>
      </c>
      <c r="F598" s="68" t="s">
        <v>78</v>
      </c>
      <c r="G598" s="69" t="s">
        <v>20</v>
      </c>
      <c r="H598" s="70">
        <v>268</v>
      </c>
      <c r="I598" s="71"/>
      <c r="J598" s="71">
        <f t="shared" si="56"/>
        <v>0</v>
      </c>
      <c r="K598" s="68" t="s">
        <v>151</v>
      </c>
      <c r="L598" s="56"/>
      <c r="N598" s="41"/>
      <c r="O598" s="42"/>
      <c r="P598" s="43"/>
      <c r="Q598" s="44"/>
      <c r="R598" s="45"/>
      <c r="S598" s="45"/>
      <c r="T598" s="42"/>
    </row>
    <row r="599" spans="2:20" s="1" customFormat="1" ht="22.5" customHeight="1" x14ac:dyDescent="0.2">
      <c r="B599" s="14"/>
      <c r="C599" s="100">
        <v>127021</v>
      </c>
      <c r="D599" s="66" t="s">
        <v>23</v>
      </c>
      <c r="E599" s="67" t="s">
        <v>39</v>
      </c>
      <c r="F599" s="68" t="s">
        <v>40</v>
      </c>
      <c r="G599" s="69" t="s">
        <v>20</v>
      </c>
      <c r="H599" s="70">
        <v>332</v>
      </c>
      <c r="I599" s="71"/>
      <c r="J599" s="71">
        <f t="shared" si="56"/>
        <v>0</v>
      </c>
      <c r="K599" s="68" t="s">
        <v>151</v>
      </c>
      <c r="L599" s="56"/>
      <c r="N599" s="41"/>
      <c r="O599" s="42"/>
      <c r="P599" s="43"/>
      <c r="Q599" s="44"/>
      <c r="R599" s="45"/>
      <c r="S599" s="45"/>
      <c r="T599" s="42"/>
    </row>
    <row r="600" spans="2:20" s="1" customFormat="1" ht="22.5" customHeight="1" x14ac:dyDescent="0.2">
      <c r="B600" s="14"/>
      <c r="C600" s="100">
        <v>127022</v>
      </c>
      <c r="D600" s="66" t="s">
        <v>23</v>
      </c>
      <c r="E600" s="67" t="s">
        <v>42</v>
      </c>
      <c r="F600" s="68" t="s">
        <v>76</v>
      </c>
      <c r="G600" s="69" t="s">
        <v>20</v>
      </c>
      <c r="H600" s="70">
        <v>268</v>
      </c>
      <c r="I600" s="71"/>
      <c r="J600" s="71">
        <f t="shared" si="56"/>
        <v>0</v>
      </c>
      <c r="K600" s="68" t="s">
        <v>151</v>
      </c>
      <c r="L600" s="56"/>
      <c r="N600" s="41"/>
      <c r="O600" s="42"/>
      <c r="P600" s="43"/>
      <c r="Q600" s="44"/>
      <c r="R600" s="45"/>
      <c r="S600" s="45"/>
      <c r="T600" s="42"/>
    </row>
    <row r="601" spans="2:20" s="1" customFormat="1" ht="22.5" customHeight="1" x14ac:dyDescent="0.2">
      <c r="B601" s="14"/>
      <c r="C601" s="100">
        <v>127023</v>
      </c>
      <c r="D601" s="66" t="s">
        <v>23</v>
      </c>
      <c r="E601" s="67" t="s">
        <v>37</v>
      </c>
      <c r="F601" s="68" t="s">
        <v>38</v>
      </c>
      <c r="G601" s="69" t="s">
        <v>20</v>
      </c>
      <c r="H601" s="70">
        <v>64</v>
      </c>
      <c r="I601" s="71"/>
      <c r="J601" s="71">
        <f t="shared" si="56"/>
        <v>0</v>
      </c>
      <c r="K601" s="68" t="s">
        <v>151</v>
      </c>
      <c r="L601" s="56"/>
      <c r="N601" s="41"/>
      <c r="O601" s="42"/>
      <c r="P601" s="43"/>
      <c r="Q601" s="44"/>
      <c r="R601" s="45"/>
      <c r="S601" s="45"/>
      <c r="T601" s="42"/>
    </row>
    <row r="602" spans="2:20" s="1" customFormat="1" ht="22.5" customHeight="1" x14ac:dyDescent="0.2">
      <c r="B602" s="14"/>
      <c r="C602" s="100">
        <v>127024</v>
      </c>
      <c r="D602" s="66" t="s">
        <v>23</v>
      </c>
      <c r="E602" s="67" t="s">
        <v>74</v>
      </c>
      <c r="F602" s="68" t="s">
        <v>75</v>
      </c>
      <c r="G602" s="69" t="s">
        <v>20</v>
      </c>
      <c r="H602" s="70">
        <v>268</v>
      </c>
      <c r="I602" s="71"/>
      <c r="J602" s="71">
        <f t="shared" si="56"/>
        <v>0</v>
      </c>
      <c r="K602" s="68" t="s">
        <v>151</v>
      </c>
      <c r="L602" s="56"/>
      <c r="N602" s="41"/>
      <c r="O602" s="42"/>
      <c r="P602" s="43"/>
      <c r="Q602" s="44"/>
      <c r="R602" s="45"/>
      <c r="S602" s="45"/>
      <c r="T602" s="42"/>
    </row>
    <row r="603" spans="2:20" s="1" customFormat="1" ht="22.5" customHeight="1" x14ac:dyDescent="0.2">
      <c r="B603" s="14"/>
      <c r="C603" s="100">
        <v>127025</v>
      </c>
      <c r="D603" s="66" t="s">
        <v>23</v>
      </c>
      <c r="E603" s="67" t="s">
        <v>25</v>
      </c>
      <c r="F603" s="68" t="s">
        <v>26</v>
      </c>
      <c r="G603" s="69" t="s">
        <v>20</v>
      </c>
      <c r="H603" s="70">
        <v>134</v>
      </c>
      <c r="I603" s="71"/>
      <c r="J603" s="71">
        <f t="shared" si="56"/>
        <v>0</v>
      </c>
      <c r="K603" s="68" t="s">
        <v>151</v>
      </c>
      <c r="L603" s="56"/>
      <c r="N603" s="41"/>
      <c r="O603" s="42"/>
      <c r="P603" s="43"/>
      <c r="Q603" s="44"/>
      <c r="R603" s="45"/>
      <c r="S603" s="45"/>
      <c r="T603" s="42"/>
    </row>
    <row r="604" spans="2:20" s="1" customFormat="1" ht="22.5" customHeight="1" x14ac:dyDescent="0.2">
      <c r="B604" s="14"/>
      <c r="C604" s="100">
        <v>127026</v>
      </c>
      <c r="D604" s="66" t="s">
        <v>23</v>
      </c>
      <c r="E604" s="67" t="s">
        <v>71</v>
      </c>
      <c r="F604" s="68" t="s">
        <v>153</v>
      </c>
      <c r="G604" s="69" t="s">
        <v>20</v>
      </c>
      <c r="H604" s="70">
        <v>142</v>
      </c>
      <c r="I604" s="71"/>
      <c r="J604" s="71">
        <f t="shared" si="56"/>
        <v>0</v>
      </c>
      <c r="K604" s="68" t="s">
        <v>151</v>
      </c>
      <c r="L604" s="56"/>
      <c r="N604" s="41"/>
      <c r="O604" s="42"/>
      <c r="P604" s="46"/>
      <c r="Q604" s="45"/>
      <c r="R604" s="45"/>
      <c r="S604" s="45"/>
      <c r="T604" s="42"/>
    </row>
    <row r="605" spans="2:20" s="1" customFormat="1" ht="22.5" customHeight="1" x14ac:dyDescent="0.2">
      <c r="B605" s="14"/>
      <c r="L605" s="16"/>
    </row>
    <row r="606" spans="2:20" s="1" customFormat="1" ht="22.5" customHeight="1" x14ac:dyDescent="0.2">
      <c r="B606" s="14"/>
      <c r="L606" s="16"/>
    </row>
    <row r="607" spans="2:20" s="1" customFormat="1" ht="22.5" customHeight="1" x14ac:dyDescent="0.2">
      <c r="B607" s="14"/>
      <c r="C607" s="83" t="s">
        <v>207</v>
      </c>
      <c r="D607" s="84"/>
      <c r="E607" s="85"/>
      <c r="F607" s="85"/>
      <c r="G607" s="86"/>
      <c r="H607" s="86"/>
      <c r="I607" s="86"/>
      <c r="J607" s="87">
        <f>SUM(J608:J633)</f>
        <v>0</v>
      </c>
      <c r="L607" s="16"/>
    </row>
    <row r="608" spans="2:20" s="1" customFormat="1" ht="22.5" customHeight="1" x14ac:dyDescent="0.2">
      <c r="B608" s="14"/>
      <c r="C608" s="3"/>
      <c r="D608" s="3"/>
      <c r="E608" s="64" t="s">
        <v>83</v>
      </c>
      <c r="F608" s="4"/>
      <c r="G608" s="5"/>
      <c r="H608" s="6"/>
      <c r="I608" s="7"/>
      <c r="J608" s="7"/>
      <c r="K608" s="62"/>
      <c r="L608" s="16"/>
    </row>
    <row r="609" spans="2:20" s="1" customFormat="1" ht="22.5" customHeight="1" x14ac:dyDescent="0.2">
      <c r="B609" s="14"/>
      <c r="C609" s="99">
        <v>128001</v>
      </c>
      <c r="D609" s="3" t="s">
        <v>16</v>
      </c>
      <c r="E609" s="65" t="s">
        <v>47</v>
      </c>
      <c r="F609" s="4" t="s">
        <v>48</v>
      </c>
      <c r="G609" s="5" t="s">
        <v>17</v>
      </c>
      <c r="H609" s="6">
        <v>34</v>
      </c>
      <c r="I609" s="7"/>
      <c r="J609" s="7">
        <f t="shared" ref="J609:J621" si="57">ROUND(I609*H609,2)</f>
        <v>0</v>
      </c>
      <c r="K609" s="4" t="s">
        <v>151</v>
      </c>
      <c r="L609" s="55"/>
      <c r="N609" s="41"/>
      <c r="O609" s="42"/>
      <c r="P609" s="43"/>
      <c r="Q609" s="44"/>
      <c r="R609" s="45"/>
      <c r="S609" s="45"/>
      <c r="T609" s="42"/>
    </row>
    <row r="610" spans="2:20" s="1" customFormat="1" ht="22.5" customHeight="1" x14ac:dyDescent="0.2">
      <c r="B610" s="14"/>
      <c r="C610" s="99">
        <v>128002</v>
      </c>
      <c r="D610" s="3" t="s">
        <v>16</v>
      </c>
      <c r="E610" s="65" t="s">
        <v>49</v>
      </c>
      <c r="F610" s="4" t="s">
        <v>50</v>
      </c>
      <c r="G610" s="5" t="s">
        <v>18</v>
      </c>
      <c r="H610" s="6">
        <v>3.4</v>
      </c>
      <c r="I610" s="7"/>
      <c r="J610" s="7">
        <f t="shared" si="57"/>
        <v>0</v>
      </c>
      <c r="K610" s="4" t="s">
        <v>151</v>
      </c>
      <c r="L610" s="55"/>
      <c r="N610" s="41"/>
      <c r="O610" s="42"/>
      <c r="P610" s="43"/>
      <c r="Q610" s="44"/>
      <c r="R610" s="45"/>
      <c r="S610" s="45"/>
      <c r="T610" s="42"/>
    </row>
    <row r="611" spans="2:20" s="1" customFormat="1" ht="22.5" customHeight="1" x14ac:dyDescent="0.2">
      <c r="B611" s="14"/>
      <c r="C611" s="99">
        <v>128003</v>
      </c>
      <c r="D611" s="3" t="s">
        <v>16</v>
      </c>
      <c r="E611" s="65" t="s">
        <v>45</v>
      </c>
      <c r="F611" s="4" t="s">
        <v>46</v>
      </c>
      <c r="G611" s="5" t="s">
        <v>18</v>
      </c>
      <c r="H611" s="6">
        <v>12.96</v>
      </c>
      <c r="I611" s="7"/>
      <c r="J611" s="7">
        <f t="shared" si="57"/>
        <v>0</v>
      </c>
      <c r="K611" s="4" t="s">
        <v>151</v>
      </c>
      <c r="L611" s="55"/>
      <c r="N611" s="41"/>
      <c r="O611" s="42"/>
      <c r="P611" s="43"/>
      <c r="Q611" s="44"/>
      <c r="R611" s="45"/>
      <c r="S611" s="45"/>
      <c r="T611" s="42"/>
    </row>
    <row r="612" spans="2:20" s="1" customFormat="1" ht="22.5" customHeight="1" x14ac:dyDescent="0.2">
      <c r="B612" s="14"/>
      <c r="C612" s="99">
        <v>128004</v>
      </c>
      <c r="D612" s="3" t="s">
        <v>16</v>
      </c>
      <c r="E612" s="65" t="s">
        <v>104</v>
      </c>
      <c r="F612" s="4" t="s">
        <v>43</v>
      </c>
      <c r="G612" s="5" t="s">
        <v>20</v>
      </c>
      <c r="H612" s="6">
        <v>7</v>
      </c>
      <c r="I612" s="7"/>
      <c r="J612" s="7">
        <f t="shared" si="57"/>
        <v>0</v>
      </c>
      <c r="K612" s="4" t="s">
        <v>151</v>
      </c>
      <c r="L612" s="55"/>
      <c r="N612" s="41"/>
      <c r="O612" s="42"/>
      <c r="P612" s="43"/>
      <c r="Q612" s="44"/>
      <c r="R612" s="45"/>
      <c r="S612" s="45"/>
      <c r="T612" s="42"/>
    </row>
    <row r="613" spans="2:20" s="1" customFormat="1" ht="22.5" customHeight="1" x14ac:dyDescent="0.2">
      <c r="B613" s="14"/>
      <c r="C613" s="99">
        <v>128005</v>
      </c>
      <c r="D613" s="3" t="s">
        <v>16</v>
      </c>
      <c r="E613" s="65" t="s">
        <v>51</v>
      </c>
      <c r="F613" s="4" t="s">
        <v>52</v>
      </c>
      <c r="G613" s="5" t="s">
        <v>20</v>
      </c>
      <c r="H613" s="6">
        <v>27</v>
      </c>
      <c r="I613" s="7"/>
      <c r="J613" s="7">
        <f t="shared" si="57"/>
        <v>0</v>
      </c>
      <c r="K613" s="4" t="s">
        <v>151</v>
      </c>
      <c r="L613" s="55"/>
      <c r="N613" s="41"/>
      <c r="O613" s="42"/>
      <c r="P613" s="43"/>
      <c r="Q613" s="44"/>
      <c r="R613" s="45"/>
      <c r="S613" s="45"/>
      <c r="T613" s="42"/>
    </row>
    <row r="614" spans="2:20" s="1" customFormat="1" ht="22.5" customHeight="1" x14ac:dyDescent="0.2">
      <c r="B614" s="14"/>
      <c r="C614" s="99">
        <v>128006</v>
      </c>
      <c r="D614" s="3" t="s">
        <v>16</v>
      </c>
      <c r="E614" s="65" t="s">
        <v>53</v>
      </c>
      <c r="F614" s="4" t="s">
        <v>54</v>
      </c>
      <c r="G614" s="5" t="s">
        <v>20</v>
      </c>
      <c r="H614" s="6">
        <v>27</v>
      </c>
      <c r="I614" s="7"/>
      <c r="J614" s="7">
        <f t="shared" si="57"/>
        <v>0</v>
      </c>
      <c r="K614" s="4" t="s">
        <v>151</v>
      </c>
      <c r="L614" s="55"/>
      <c r="N614" s="41"/>
      <c r="O614" s="42"/>
      <c r="P614" s="43"/>
      <c r="Q614" s="44"/>
      <c r="R614" s="45"/>
      <c r="S614" s="45"/>
      <c r="T614" s="42"/>
    </row>
    <row r="615" spans="2:20" s="1" customFormat="1" ht="22.5" customHeight="1" x14ac:dyDescent="0.2">
      <c r="B615" s="14"/>
      <c r="C615" s="99">
        <v>128007</v>
      </c>
      <c r="D615" s="3" t="s">
        <v>16</v>
      </c>
      <c r="E615" s="65" t="s">
        <v>55</v>
      </c>
      <c r="F615" s="4" t="s">
        <v>56</v>
      </c>
      <c r="G615" s="5" t="s">
        <v>19</v>
      </c>
      <c r="H615" s="6">
        <v>0.01</v>
      </c>
      <c r="I615" s="7"/>
      <c r="J615" s="7">
        <f t="shared" si="57"/>
        <v>0</v>
      </c>
      <c r="K615" s="4" t="s">
        <v>151</v>
      </c>
      <c r="L615" s="55"/>
      <c r="N615" s="41"/>
      <c r="O615" s="42"/>
      <c r="P615" s="43"/>
      <c r="Q615" s="44"/>
      <c r="R615" s="45"/>
      <c r="S615" s="45"/>
      <c r="T615" s="42"/>
    </row>
    <row r="616" spans="2:20" s="1" customFormat="1" ht="22.5" customHeight="1" x14ac:dyDescent="0.2">
      <c r="B616" s="14"/>
      <c r="C616" s="99">
        <v>128008</v>
      </c>
      <c r="D616" s="3" t="s">
        <v>16</v>
      </c>
      <c r="E616" s="65" t="s">
        <v>21</v>
      </c>
      <c r="F616" s="4" t="s">
        <v>57</v>
      </c>
      <c r="G616" s="5" t="s">
        <v>19</v>
      </c>
      <c r="H616" s="6">
        <v>2.4E-2</v>
      </c>
      <c r="I616" s="7"/>
      <c r="J616" s="7">
        <f t="shared" si="57"/>
        <v>0</v>
      </c>
      <c r="K616" s="4" t="s">
        <v>151</v>
      </c>
      <c r="L616" s="55"/>
      <c r="N616" s="41"/>
      <c r="O616" s="42"/>
      <c r="P616" s="43"/>
      <c r="Q616" s="44"/>
      <c r="R616" s="45"/>
      <c r="S616" s="45"/>
      <c r="T616" s="42"/>
    </row>
    <row r="617" spans="2:20" s="1" customFormat="1" ht="22.5" customHeight="1" x14ac:dyDescent="0.2">
      <c r="B617" s="14"/>
      <c r="C617" s="99">
        <v>128009</v>
      </c>
      <c r="D617" s="3" t="s">
        <v>16</v>
      </c>
      <c r="E617" s="65" t="s">
        <v>141</v>
      </c>
      <c r="F617" s="4" t="s">
        <v>245</v>
      </c>
      <c r="G617" s="5" t="s">
        <v>22</v>
      </c>
      <c r="H617" s="6">
        <f>H619+H623+H624</f>
        <v>52.775999999999996</v>
      </c>
      <c r="I617" s="7"/>
      <c r="J617" s="7">
        <f t="shared" si="57"/>
        <v>0</v>
      </c>
      <c r="K617" s="4" t="s">
        <v>151</v>
      </c>
      <c r="L617" s="55"/>
      <c r="N617" s="41"/>
      <c r="O617" s="42"/>
      <c r="P617" s="43"/>
      <c r="Q617" s="44"/>
      <c r="R617" s="45"/>
      <c r="S617" s="45"/>
      <c r="T617" s="42"/>
    </row>
    <row r="618" spans="2:20" s="1" customFormat="1" ht="22.5" customHeight="1" x14ac:dyDescent="0.2">
      <c r="B618" s="14"/>
      <c r="C618" s="99">
        <v>128010</v>
      </c>
      <c r="D618" s="3" t="s">
        <v>16</v>
      </c>
      <c r="E618" s="65" t="s">
        <v>143</v>
      </c>
      <c r="F618" s="4" t="s">
        <v>246</v>
      </c>
      <c r="G618" s="5" t="s">
        <v>22</v>
      </c>
      <c r="H618" s="6">
        <f>H620+H625*0.1+H626*0.3</f>
        <v>12.2</v>
      </c>
      <c r="I618" s="7"/>
      <c r="J618" s="7">
        <f t="shared" si="57"/>
        <v>0</v>
      </c>
      <c r="K618" s="4" t="s">
        <v>151</v>
      </c>
      <c r="L618" s="55"/>
      <c r="N618" s="41"/>
      <c r="O618" s="42"/>
      <c r="P618" s="43"/>
      <c r="Q618" s="44"/>
      <c r="R618" s="45"/>
      <c r="S618" s="45"/>
      <c r="T618" s="42"/>
    </row>
    <row r="619" spans="2:20" s="1" customFormat="1" ht="22.5" customHeight="1" x14ac:dyDescent="0.2">
      <c r="B619" s="14"/>
      <c r="C619" s="99">
        <v>128011</v>
      </c>
      <c r="D619" s="3" t="s">
        <v>16</v>
      </c>
      <c r="E619" s="65" t="s">
        <v>58</v>
      </c>
      <c r="F619" s="4" t="s">
        <v>59</v>
      </c>
      <c r="G619" s="5" t="s">
        <v>22</v>
      </c>
      <c r="H619" s="6">
        <f>H611*1.9</f>
        <v>24.623999999999999</v>
      </c>
      <c r="I619" s="7"/>
      <c r="J619" s="7">
        <f t="shared" si="57"/>
        <v>0</v>
      </c>
      <c r="K619" s="4" t="s">
        <v>151</v>
      </c>
      <c r="L619" s="55"/>
      <c r="N619" s="41"/>
      <c r="O619" s="42"/>
      <c r="P619" s="43"/>
      <c r="Q619" s="44"/>
      <c r="R619" s="45"/>
      <c r="S619" s="45"/>
      <c r="T619" s="42"/>
    </row>
    <row r="620" spans="2:20" s="1" customFormat="1" ht="22.5" customHeight="1" x14ac:dyDescent="0.2">
      <c r="B620" s="14"/>
      <c r="C620" s="99">
        <v>128012</v>
      </c>
      <c r="D620" s="3" t="s">
        <v>16</v>
      </c>
      <c r="E620" s="65" t="s">
        <v>60</v>
      </c>
      <c r="F620" s="4" t="s">
        <v>61</v>
      </c>
      <c r="G620" s="5" t="s">
        <v>22</v>
      </c>
      <c r="H620" s="6">
        <f>(H625+H626)*0.1</f>
        <v>3.4000000000000004</v>
      </c>
      <c r="I620" s="7"/>
      <c r="J620" s="7">
        <f t="shared" si="57"/>
        <v>0</v>
      </c>
      <c r="K620" s="4" t="s">
        <v>151</v>
      </c>
      <c r="L620" s="55"/>
      <c r="N620" s="41"/>
      <c r="O620" s="42"/>
      <c r="P620" s="43"/>
      <c r="Q620" s="44"/>
      <c r="R620" s="45"/>
      <c r="S620" s="45"/>
      <c r="T620" s="42"/>
    </row>
    <row r="621" spans="2:20" s="1" customFormat="1" ht="22.5" customHeight="1" x14ac:dyDescent="0.2">
      <c r="B621" s="14"/>
      <c r="C621" s="99">
        <v>128013</v>
      </c>
      <c r="D621" s="3" t="s">
        <v>16</v>
      </c>
      <c r="E621" s="65" t="s">
        <v>62</v>
      </c>
      <c r="F621" s="4" t="s">
        <v>63</v>
      </c>
      <c r="G621" s="5" t="s">
        <v>22</v>
      </c>
      <c r="H621" s="6">
        <v>0.01</v>
      </c>
      <c r="I621" s="7"/>
      <c r="J621" s="7">
        <f t="shared" si="57"/>
        <v>0</v>
      </c>
      <c r="K621" s="4" t="s">
        <v>151</v>
      </c>
      <c r="L621" s="55"/>
      <c r="N621" s="41"/>
      <c r="O621" s="42"/>
      <c r="P621" s="43"/>
      <c r="Q621" s="44"/>
      <c r="R621" s="45"/>
      <c r="S621" s="45"/>
      <c r="T621" s="42"/>
    </row>
    <row r="622" spans="2:20" s="1" customFormat="1" ht="22.5" customHeight="1" x14ac:dyDescent="0.2">
      <c r="B622" s="14"/>
      <c r="C622" s="3"/>
      <c r="D622" s="3"/>
      <c r="E622" s="64" t="s">
        <v>84</v>
      </c>
      <c r="F622" s="4"/>
      <c r="G622" s="5"/>
      <c r="H622" s="6"/>
      <c r="I622" s="7"/>
      <c r="J622" s="7"/>
      <c r="K622" s="62"/>
      <c r="L622" s="16"/>
      <c r="N622" s="41"/>
      <c r="O622" s="42"/>
      <c r="P622" s="43"/>
      <c r="Q622" s="44"/>
      <c r="R622" s="45"/>
      <c r="S622" s="45"/>
      <c r="T622" s="42"/>
    </row>
    <row r="623" spans="2:20" s="1" customFormat="1" ht="22.5" customHeight="1" x14ac:dyDescent="0.2">
      <c r="B623" s="14"/>
      <c r="C623" s="100">
        <v>128014</v>
      </c>
      <c r="D623" s="66" t="s">
        <v>23</v>
      </c>
      <c r="E623" s="67" t="s">
        <v>24</v>
      </c>
      <c r="F623" s="68" t="s">
        <v>64</v>
      </c>
      <c r="G623" s="69" t="s">
        <v>22</v>
      </c>
      <c r="H623" s="70">
        <v>22.032</v>
      </c>
      <c r="I623" s="71"/>
      <c r="J623" s="71">
        <f t="shared" ref="J623:J633" si="58">ROUND(I623*H623,2)</f>
        <v>0</v>
      </c>
      <c r="K623" s="68" t="s">
        <v>151</v>
      </c>
      <c r="L623" s="56"/>
      <c r="N623" s="41"/>
      <c r="O623" s="42"/>
      <c r="P623" s="43"/>
      <c r="Q623" s="44"/>
      <c r="R623" s="45"/>
      <c r="S623" s="45"/>
      <c r="T623" s="42"/>
    </row>
    <row r="624" spans="2:20" s="1" customFormat="1" ht="22.5" customHeight="1" x14ac:dyDescent="0.2">
      <c r="B624" s="14"/>
      <c r="C624" s="100">
        <v>128015</v>
      </c>
      <c r="D624" s="66" t="s">
        <v>23</v>
      </c>
      <c r="E624" s="67" t="s">
        <v>65</v>
      </c>
      <c r="F624" s="68" t="s">
        <v>66</v>
      </c>
      <c r="G624" s="69" t="s">
        <v>22</v>
      </c>
      <c r="H624" s="70">
        <v>6.12</v>
      </c>
      <c r="I624" s="71"/>
      <c r="J624" s="71">
        <f t="shared" si="58"/>
        <v>0</v>
      </c>
      <c r="K624" s="68" t="s">
        <v>151</v>
      </c>
      <c r="L624" s="56"/>
      <c r="N624" s="41"/>
      <c r="O624" s="42"/>
      <c r="P624" s="43"/>
      <c r="Q624" s="44"/>
      <c r="R624" s="45"/>
      <c r="S624" s="45"/>
      <c r="T624" s="42"/>
    </row>
    <row r="625" spans="2:20" s="1" customFormat="1" ht="22.5" customHeight="1" x14ac:dyDescent="0.2">
      <c r="B625" s="14"/>
      <c r="C625" s="100">
        <v>128016</v>
      </c>
      <c r="D625" s="66" t="s">
        <v>23</v>
      </c>
      <c r="E625" s="67" t="s">
        <v>67</v>
      </c>
      <c r="F625" s="68" t="s">
        <v>152</v>
      </c>
      <c r="G625" s="69" t="s">
        <v>20</v>
      </c>
      <c r="H625" s="70">
        <v>7</v>
      </c>
      <c r="I625" s="71"/>
      <c r="J625" s="71">
        <f t="shared" si="58"/>
        <v>0</v>
      </c>
      <c r="K625" s="68" t="s">
        <v>151</v>
      </c>
      <c r="L625" s="56"/>
      <c r="N625" s="41"/>
      <c r="O625" s="42"/>
      <c r="P625" s="43"/>
      <c r="Q625" s="44"/>
      <c r="R625" s="45"/>
      <c r="S625" s="45"/>
      <c r="T625" s="42"/>
    </row>
    <row r="626" spans="2:20" s="1" customFormat="1" ht="22.5" customHeight="1" x14ac:dyDescent="0.2">
      <c r="B626" s="14"/>
      <c r="C626" s="100">
        <v>128017</v>
      </c>
      <c r="D626" s="66" t="s">
        <v>23</v>
      </c>
      <c r="E626" s="67" t="s">
        <v>35</v>
      </c>
      <c r="F626" s="68" t="s">
        <v>68</v>
      </c>
      <c r="G626" s="69" t="s">
        <v>20</v>
      </c>
      <c r="H626" s="70">
        <v>27</v>
      </c>
      <c r="I626" s="71"/>
      <c r="J626" s="71">
        <f t="shared" si="58"/>
        <v>0</v>
      </c>
      <c r="K626" s="68" t="s">
        <v>151</v>
      </c>
      <c r="L626" s="56"/>
      <c r="N626" s="41"/>
      <c r="O626" s="42"/>
      <c r="P626" s="43"/>
      <c r="Q626" s="44"/>
      <c r="R626" s="45"/>
      <c r="S626" s="45"/>
      <c r="T626" s="42"/>
    </row>
    <row r="627" spans="2:20" s="1" customFormat="1" ht="22.5" customHeight="1" x14ac:dyDescent="0.2">
      <c r="B627" s="14"/>
      <c r="C627" s="100">
        <v>128018</v>
      </c>
      <c r="D627" s="66" t="s">
        <v>23</v>
      </c>
      <c r="E627" s="67" t="s">
        <v>77</v>
      </c>
      <c r="F627" s="68" t="s">
        <v>78</v>
      </c>
      <c r="G627" s="69" t="s">
        <v>20</v>
      </c>
      <c r="H627" s="70">
        <v>108</v>
      </c>
      <c r="I627" s="71"/>
      <c r="J627" s="71">
        <f t="shared" si="58"/>
        <v>0</v>
      </c>
      <c r="K627" s="68" t="s">
        <v>151</v>
      </c>
      <c r="L627" s="56"/>
      <c r="N627" s="41"/>
      <c r="O627" s="42"/>
      <c r="P627" s="43"/>
      <c r="Q627" s="44"/>
      <c r="R627" s="45"/>
      <c r="S627" s="45"/>
      <c r="T627" s="42"/>
    </row>
    <row r="628" spans="2:20" s="1" customFormat="1" ht="22.5" customHeight="1" x14ac:dyDescent="0.2">
      <c r="B628" s="14"/>
      <c r="C628" s="100">
        <v>128019</v>
      </c>
      <c r="D628" s="66" t="s">
        <v>23</v>
      </c>
      <c r="E628" s="67" t="s">
        <v>39</v>
      </c>
      <c r="F628" s="68" t="s">
        <v>40</v>
      </c>
      <c r="G628" s="69" t="s">
        <v>20</v>
      </c>
      <c r="H628" s="70">
        <v>164</v>
      </c>
      <c r="I628" s="71"/>
      <c r="J628" s="71">
        <f t="shared" si="58"/>
        <v>0</v>
      </c>
      <c r="K628" s="68" t="s">
        <v>151</v>
      </c>
      <c r="L628" s="56"/>
      <c r="N628" s="41"/>
      <c r="O628" s="42"/>
      <c r="P628" s="43"/>
      <c r="Q628" s="44"/>
      <c r="R628" s="45"/>
      <c r="S628" s="45"/>
      <c r="T628" s="42"/>
    </row>
    <row r="629" spans="2:20" s="1" customFormat="1" ht="22.5" customHeight="1" x14ac:dyDescent="0.2">
      <c r="B629" s="14"/>
      <c r="C629" s="100">
        <v>128020</v>
      </c>
      <c r="D629" s="66" t="s">
        <v>23</v>
      </c>
      <c r="E629" s="67" t="s">
        <v>42</v>
      </c>
      <c r="F629" s="68" t="s">
        <v>76</v>
      </c>
      <c r="G629" s="69" t="s">
        <v>20</v>
      </c>
      <c r="H629" s="70">
        <v>108</v>
      </c>
      <c r="I629" s="71"/>
      <c r="J629" s="71">
        <f t="shared" si="58"/>
        <v>0</v>
      </c>
      <c r="K629" s="68" t="s">
        <v>151</v>
      </c>
      <c r="L629" s="56"/>
      <c r="N629" s="41"/>
      <c r="O629" s="42"/>
      <c r="P629" s="43"/>
      <c r="Q629" s="44"/>
      <c r="R629" s="45"/>
      <c r="S629" s="45"/>
      <c r="T629" s="42"/>
    </row>
    <row r="630" spans="2:20" s="1" customFormat="1" ht="22.5" customHeight="1" x14ac:dyDescent="0.2">
      <c r="B630" s="14"/>
      <c r="C630" s="100">
        <v>128021</v>
      </c>
      <c r="D630" s="66" t="s">
        <v>23</v>
      </c>
      <c r="E630" s="67" t="s">
        <v>37</v>
      </c>
      <c r="F630" s="68" t="s">
        <v>38</v>
      </c>
      <c r="G630" s="69" t="s">
        <v>20</v>
      </c>
      <c r="H630" s="70">
        <v>56</v>
      </c>
      <c r="I630" s="71"/>
      <c r="J630" s="71">
        <f t="shared" si="58"/>
        <v>0</v>
      </c>
      <c r="K630" s="68" t="s">
        <v>151</v>
      </c>
      <c r="L630" s="56"/>
      <c r="N630" s="41"/>
      <c r="O630" s="42"/>
      <c r="P630" s="43"/>
      <c r="Q630" s="44"/>
      <c r="R630" s="45"/>
      <c r="S630" s="45"/>
      <c r="T630" s="42"/>
    </row>
    <row r="631" spans="2:20" s="1" customFormat="1" ht="22.5" customHeight="1" x14ac:dyDescent="0.2">
      <c r="B631" s="14"/>
      <c r="C631" s="100">
        <v>128022</v>
      </c>
      <c r="D631" s="66" t="s">
        <v>23</v>
      </c>
      <c r="E631" s="67" t="s">
        <v>74</v>
      </c>
      <c r="F631" s="68" t="s">
        <v>75</v>
      </c>
      <c r="G631" s="69" t="s">
        <v>20</v>
      </c>
      <c r="H631" s="70">
        <v>108</v>
      </c>
      <c r="I631" s="71"/>
      <c r="J631" s="71">
        <f t="shared" si="58"/>
        <v>0</v>
      </c>
      <c r="K631" s="68" t="s">
        <v>151</v>
      </c>
      <c r="L631" s="56"/>
      <c r="N631" s="41"/>
      <c r="O631" s="42"/>
      <c r="P631" s="43"/>
      <c r="Q631" s="44"/>
      <c r="R631" s="45"/>
      <c r="S631" s="45"/>
      <c r="T631" s="42"/>
    </row>
    <row r="632" spans="2:20" s="1" customFormat="1" ht="22.5" customHeight="1" x14ac:dyDescent="0.2">
      <c r="B632" s="14"/>
      <c r="C632" s="100">
        <v>128023</v>
      </c>
      <c r="D632" s="66" t="s">
        <v>23</v>
      </c>
      <c r="E632" s="67" t="s">
        <v>25</v>
      </c>
      <c r="F632" s="68" t="s">
        <v>26</v>
      </c>
      <c r="G632" s="69" t="s">
        <v>20</v>
      </c>
      <c r="H632" s="70">
        <v>54</v>
      </c>
      <c r="I632" s="71"/>
      <c r="J632" s="71">
        <f t="shared" si="58"/>
        <v>0</v>
      </c>
      <c r="K632" s="68" t="s">
        <v>151</v>
      </c>
      <c r="L632" s="56"/>
      <c r="N632" s="41"/>
      <c r="O632" s="42"/>
      <c r="P632" s="43"/>
      <c r="Q632" s="44"/>
      <c r="R632" s="45"/>
      <c r="S632" s="45"/>
      <c r="T632" s="42"/>
    </row>
    <row r="633" spans="2:20" s="1" customFormat="1" ht="22.5" customHeight="1" x14ac:dyDescent="0.2">
      <c r="B633" s="14"/>
      <c r="C633" s="100">
        <v>128024</v>
      </c>
      <c r="D633" s="66" t="s">
        <v>23</v>
      </c>
      <c r="E633" s="67" t="s">
        <v>71</v>
      </c>
      <c r="F633" s="68" t="s">
        <v>153</v>
      </c>
      <c r="G633" s="69" t="s">
        <v>20</v>
      </c>
      <c r="H633" s="70">
        <v>68</v>
      </c>
      <c r="I633" s="71"/>
      <c r="J633" s="71">
        <f t="shared" si="58"/>
        <v>0</v>
      </c>
      <c r="K633" s="68" t="s">
        <v>151</v>
      </c>
      <c r="L633" s="56"/>
      <c r="N633" s="41"/>
      <c r="O633" s="42"/>
      <c r="P633" s="46"/>
      <c r="Q633" s="45"/>
      <c r="R633" s="45"/>
      <c r="S633" s="45"/>
      <c r="T633" s="42"/>
    </row>
    <row r="634" spans="2:20" s="1" customFormat="1" ht="22.5" customHeight="1" x14ac:dyDescent="0.2">
      <c r="B634" s="14"/>
      <c r="L634" s="16"/>
    </row>
    <row r="635" spans="2:20" s="1" customFormat="1" ht="22.5" customHeight="1" x14ac:dyDescent="0.2">
      <c r="B635" s="14"/>
      <c r="L635" s="16"/>
    </row>
    <row r="636" spans="2:20" s="1" customFormat="1" ht="22.5" customHeight="1" x14ac:dyDescent="0.2">
      <c r="B636" s="14"/>
      <c r="C636" s="83" t="s">
        <v>197</v>
      </c>
      <c r="D636" s="84"/>
      <c r="E636" s="85"/>
      <c r="F636" s="85"/>
      <c r="G636" s="86"/>
      <c r="H636" s="86"/>
      <c r="I636" s="86"/>
      <c r="J636" s="87">
        <f>SUM(J637:J659)</f>
        <v>0</v>
      </c>
      <c r="L636" s="16"/>
    </row>
    <row r="637" spans="2:20" s="1" customFormat="1" ht="22.5" customHeight="1" x14ac:dyDescent="0.2">
      <c r="B637" s="14"/>
      <c r="C637" s="3"/>
      <c r="D637" s="3"/>
      <c r="E637" s="64" t="s">
        <v>83</v>
      </c>
      <c r="F637" s="4"/>
      <c r="G637" s="5"/>
      <c r="H637" s="6"/>
      <c r="I637" s="7"/>
      <c r="J637" s="7"/>
      <c r="K637" s="62"/>
      <c r="L637" s="16"/>
    </row>
    <row r="638" spans="2:20" s="1" customFormat="1" ht="22.5" customHeight="1" x14ac:dyDescent="0.2">
      <c r="B638" s="14"/>
      <c r="C638" s="99">
        <v>129001</v>
      </c>
      <c r="D638" s="3" t="s">
        <v>16</v>
      </c>
      <c r="E638" s="65" t="s">
        <v>47</v>
      </c>
      <c r="F638" s="4" t="s">
        <v>48</v>
      </c>
      <c r="G638" s="5" t="s">
        <v>17</v>
      </c>
      <c r="H638" s="6">
        <v>35</v>
      </c>
      <c r="I638" s="7"/>
      <c r="J638" s="7">
        <f t="shared" ref="J638:J649" si="59">ROUND(I638*H638,2)</f>
        <v>0</v>
      </c>
      <c r="K638" s="4" t="s">
        <v>151</v>
      </c>
      <c r="L638" s="55"/>
      <c r="N638" s="41"/>
      <c r="O638" s="42"/>
      <c r="P638" s="43"/>
      <c r="Q638" s="44"/>
      <c r="R638" s="45"/>
      <c r="S638" s="45"/>
      <c r="T638" s="42"/>
    </row>
    <row r="639" spans="2:20" s="1" customFormat="1" ht="22.5" customHeight="1" x14ac:dyDescent="0.2">
      <c r="B639" s="14"/>
      <c r="C639" s="99">
        <v>129002</v>
      </c>
      <c r="D639" s="3" t="s">
        <v>16</v>
      </c>
      <c r="E639" s="65" t="s">
        <v>49</v>
      </c>
      <c r="F639" s="4" t="s">
        <v>50</v>
      </c>
      <c r="G639" s="5" t="s">
        <v>18</v>
      </c>
      <c r="H639" s="6">
        <v>3.5</v>
      </c>
      <c r="I639" s="7"/>
      <c r="J639" s="7">
        <f t="shared" si="59"/>
        <v>0</v>
      </c>
      <c r="K639" s="4" t="s">
        <v>151</v>
      </c>
      <c r="L639" s="55"/>
      <c r="N639" s="41"/>
      <c r="O639" s="42"/>
      <c r="P639" s="43"/>
      <c r="Q639" s="44"/>
      <c r="R639" s="45"/>
      <c r="S639" s="45"/>
      <c r="T639" s="42"/>
    </row>
    <row r="640" spans="2:20" s="1" customFormat="1" ht="22.5" customHeight="1" x14ac:dyDescent="0.2">
      <c r="B640" s="14"/>
      <c r="C640" s="99">
        <v>129003</v>
      </c>
      <c r="D640" s="3" t="s">
        <v>16</v>
      </c>
      <c r="E640" s="65" t="s">
        <v>149</v>
      </c>
      <c r="F640" s="4" t="s">
        <v>150</v>
      </c>
      <c r="G640" s="5" t="s">
        <v>18</v>
      </c>
      <c r="H640" s="6">
        <v>10</v>
      </c>
      <c r="I640" s="7"/>
      <c r="J640" s="7">
        <f t="shared" si="59"/>
        <v>0</v>
      </c>
      <c r="K640" s="4" t="s">
        <v>151</v>
      </c>
      <c r="L640" s="55"/>
      <c r="N640" s="41"/>
      <c r="O640" s="42"/>
      <c r="P640" s="43"/>
      <c r="Q640" s="44"/>
      <c r="R640" s="45"/>
      <c r="S640" s="45"/>
      <c r="T640" s="42"/>
    </row>
    <row r="641" spans="2:20" s="1" customFormat="1" ht="22.5" customHeight="1" x14ac:dyDescent="0.2">
      <c r="B641" s="14"/>
      <c r="C641" s="99">
        <v>129004</v>
      </c>
      <c r="D641" s="3" t="s">
        <v>16</v>
      </c>
      <c r="E641" s="65" t="s">
        <v>104</v>
      </c>
      <c r="F641" s="4" t="s">
        <v>43</v>
      </c>
      <c r="G641" s="5" t="s">
        <v>20</v>
      </c>
      <c r="H641" s="6">
        <v>2</v>
      </c>
      <c r="I641" s="7"/>
      <c r="J641" s="7">
        <f t="shared" si="59"/>
        <v>0</v>
      </c>
      <c r="K641" s="4" t="s">
        <v>151</v>
      </c>
      <c r="L641" s="55"/>
      <c r="N641" s="41"/>
      <c r="O641" s="42"/>
      <c r="P641" s="43"/>
      <c r="Q641" s="44"/>
      <c r="R641" s="45"/>
      <c r="S641" s="45"/>
      <c r="T641" s="42"/>
    </row>
    <row r="642" spans="2:20" s="1" customFormat="1" ht="22.5" customHeight="1" x14ac:dyDescent="0.2">
      <c r="B642" s="14"/>
      <c r="C642" s="99">
        <v>129005</v>
      </c>
      <c r="D642" s="3" t="s">
        <v>16</v>
      </c>
      <c r="E642" s="65" t="s">
        <v>91</v>
      </c>
      <c r="F642" s="4" t="s">
        <v>92</v>
      </c>
      <c r="G642" s="5" t="s">
        <v>20</v>
      </c>
      <c r="H642" s="6">
        <v>17</v>
      </c>
      <c r="I642" s="7"/>
      <c r="J642" s="7">
        <f t="shared" si="59"/>
        <v>0</v>
      </c>
      <c r="K642" s="4" t="s">
        <v>151</v>
      </c>
      <c r="L642" s="55"/>
      <c r="N642" s="41"/>
      <c r="O642" s="42"/>
      <c r="P642" s="43"/>
      <c r="Q642" s="44"/>
      <c r="R642" s="45"/>
      <c r="S642" s="45"/>
      <c r="T642" s="42"/>
    </row>
    <row r="643" spans="2:20" s="1" customFormat="1" ht="22.5" customHeight="1" x14ac:dyDescent="0.2">
      <c r="B643" s="14"/>
      <c r="C643" s="99">
        <v>129006</v>
      </c>
      <c r="D643" s="3" t="s">
        <v>16</v>
      </c>
      <c r="E643" s="65" t="s">
        <v>93</v>
      </c>
      <c r="F643" s="4" t="s">
        <v>94</v>
      </c>
      <c r="G643" s="5" t="s">
        <v>20</v>
      </c>
      <c r="H643" s="6">
        <v>16</v>
      </c>
      <c r="I643" s="7"/>
      <c r="J643" s="7">
        <f t="shared" si="59"/>
        <v>0</v>
      </c>
      <c r="K643" s="4" t="s">
        <v>151</v>
      </c>
      <c r="L643" s="55"/>
      <c r="N643" s="41"/>
      <c r="O643" s="42"/>
      <c r="P643" s="43"/>
      <c r="Q643" s="44"/>
      <c r="R643" s="45"/>
      <c r="S643" s="45"/>
      <c r="T643" s="42"/>
    </row>
    <row r="644" spans="2:20" s="1" customFormat="1" ht="22.5" customHeight="1" x14ac:dyDescent="0.2">
      <c r="B644" s="14"/>
      <c r="C644" s="99">
        <v>129007</v>
      </c>
      <c r="D644" s="3" t="s">
        <v>16</v>
      </c>
      <c r="E644" s="65" t="s">
        <v>95</v>
      </c>
      <c r="F644" s="4" t="s">
        <v>96</v>
      </c>
      <c r="G644" s="5" t="s">
        <v>20</v>
      </c>
      <c r="H644" s="6">
        <v>4</v>
      </c>
      <c r="I644" s="7"/>
      <c r="J644" s="7">
        <f t="shared" si="59"/>
        <v>0</v>
      </c>
      <c r="K644" s="4" t="s">
        <v>151</v>
      </c>
      <c r="L644" s="55"/>
      <c r="N644" s="41"/>
      <c r="O644" s="42"/>
      <c r="P644" s="43"/>
      <c r="Q644" s="44"/>
      <c r="R644" s="45"/>
      <c r="S644" s="45"/>
      <c r="T644" s="42"/>
    </row>
    <row r="645" spans="2:20" s="1" customFormat="1" ht="22.5" customHeight="1" x14ac:dyDescent="0.2">
      <c r="B645" s="14"/>
      <c r="C645" s="99">
        <v>129008</v>
      </c>
      <c r="D645" s="3" t="s">
        <v>16</v>
      </c>
      <c r="E645" s="65" t="s">
        <v>97</v>
      </c>
      <c r="F645" s="4" t="s">
        <v>98</v>
      </c>
      <c r="G645" s="5" t="s">
        <v>99</v>
      </c>
      <c r="H645" s="6">
        <v>50</v>
      </c>
      <c r="I645" s="7"/>
      <c r="J645" s="7">
        <f t="shared" si="59"/>
        <v>0</v>
      </c>
      <c r="K645" s="4" t="s">
        <v>151</v>
      </c>
      <c r="L645" s="55"/>
      <c r="N645" s="41"/>
      <c r="O645" s="42"/>
      <c r="P645" s="43"/>
      <c r="Q645" s="44"/>
      <c r="R645" s="45"/>
      <c r="S645" s="45"/>
      <c r="T645" s="42"/>
    </row>
    <row r="646" spans="2:20" s="1" customFormat="1" ht="22.5" customHeight="1" x14ac:dyDescent="0.2">
      <c r="B646" s="14"/>
      <c r="C646" s="99">
        <v>129009</v>
      </c>
      <c r="D646" s="3" t="s">
        <v>16</v>
      </c>
      <c r="E646" s="65" t="s">
        <v>141</v>
      </c>
      <c r="F646" s="4" t="s">
        <v>245</v>
      </c>
      <c r="G646" s="5" t="s">
        <v>22</v>
      </c>
      <c r="H646" s="6">
        <f>H651+H652</f>
        <v>23.3</v>
      </c>
      <c r="I646" s="7"/>
      <c r="J646" s="7">
        <f t="shared" si="59"/>
        <v>0</v>
      </c>
      <c r="K646" s="4" t="s">
        <v>151</v>
      </c>
      <c r="L646" s="55"/>
      <c r="N646" s="41"/>
      <c r="O646" s="42"/>
      <c r="P646" s="43"/>
      <c r="Q646" s="44"/>
      <c r="R646" s="45"/>
      <c r="S646" s="45"/>
      <c r="T646" s="42"/>
    </row>
    <row r="647" spans="2:20" s="1" customFormat="1" ht="22.5" customHeight="1" x14ac:dyDescent="0.2">
      <c r="B647" s="14"/>
      <c r="C647" s="99">
        <v>129010</v>
      </c>
      <c r="D647" s="3" t="s">
        <v>16</v>
      </c>
      <c r="E647" s="65" t="s">
        <v>143</v>
      </c>
      <c r="F647" s="4" t="s">
        <v>246</v>
      </c>
      <c r="G647" s="5" t="s">
        <v>22</v>
      </c>
      <c r="H647" s="6">
        <f>H648+H653*0.1+H654</f>
        <v>9.7320000000000011</v>
      </c>
      <c r="I647" s="7"/>
      <c r="J647" s="7">
        <f t="shared" si="59"/>
        <v>0</v>
      </c>
      <c r="K647" s="4" t="s">
        <v>151</v>
      </c>
      <c r="L647" s="55"/>
      <c r="N647" s="41"/>
      <c r="O647" s="42"/>
      <c r="P647" s="43"/>
      <c r="Q647" s="44"/>
      <c r="R647" s="45"/>
      <c r="S647" s="45"/>
      <c r="T647" s="42"/>
    </row>
    <row r="648" spans="2:20" s="1" customFormat="1" ht="22.5" customHeight="1" x14ac:dyDescent="0.2">
      <c r="B648" s="14"/>
      <c r="C648" s="99">
        <v>129011</v>
      </c>
      <c r="D648" s="3" t="s">
        <v>16</v>
      </c>
      <c r="E648" s="65" t="s">
        <v>60</v>
      </c>
      <c r="F648" s="4" t="s">
        <v>61</v>
      </c>
      <c r="G648" s="5" t="s">
        <v>22</v>
      </c>
      <c r="H648" s="6">
        <f>H653*0.1+H654</f>
        <v>4.8660000000000005</v>
      </c>
      <c r="I648" s="7"/>
      <c r="J648" s="7">
        <f t="shared" si="59"/>
        <v>0</v>
      </c>
      <c r="K648" s="4" t="s">
        <v>151</v>
      </c>
      <c r="L648" s="55"/>
      <c r="N648" s="41"/>
      <c r="O648" s="42"/>
      <c r="P648" s="43"/>
      <c r="Q648" s="44"/>
      <c r="R648" s="45"/>
      <c r="S648" s="45"/>
      <c r="T648" s="42"/>
    </row>
    <row r="649" spans="2:20" s="1" customFormat="1" ht="22.5" customHeight="1" x14ac:dyDescent="0.2">
      <c r="B649" s="14"/>
      <c r="C649" s="99">
        <v>129012</v>
      </c>
      <c r="D649" s="3" t="s">
        <v>16</v>
      </c>
      <c r="E649" s="65" t="s">
        <v>62</v>
      </c>
      <c r="F649" s="4" t="s">
        <v>63</v>
      </c>
      <c r="G649" s="5" t="s">
        <v>22</v>
      </c>
      <c r="H649" s="6">
        <v>0.01</v>
      </c>
      <c r="I649" s="7"/>
      <c r="J649" s="7">
        <f t="shared" si="59"/>
        <v>0</v>
      </c>
      <c r="K649" s="4" t="s">
        <v>151</v>
      </c>
      <c r="L649" s="55"/>
      <c r="N649" s="41"/>
      <c r="O649" s="42"/>
      <c r="P649" s="43"/>
      <c r="Q649" s="44"/>
      <c r="R649" s="45"/>
      <c r="S649" s="45"/>
      <c r="T649" s="42"/>
    </row>
    <row r="650" spans="2:20" s="1" customFormat="1" ht="22.5" customHeight="1" x14ac:dyDescent="0.2">
      <c r="B650" s="14"/>
      <c r="C650" s="3"/>
      <c r="D650" s="3"/>
      <c r="E650" s="64" t="s">
        <v>84</v>
      </c>
      <c r="F650" s="4"/>
      <c r="G650" s="5"/>
      <c r="H650" s="6"/>
      <c r="I650" s="7"/>
      <c r="J650" s="7"/>
      <c r="K650" s="62"/>
      <c r="L650" s="16"/>
      <c r="N650" s="41"/>
      <c r="O650" s="42"/>
      <c r="P650" s="43"/>
      <c r="Q650" s="44"/>
      <c r="R650" s="45"/>
      <c r="S650" s="45"/>
      <c r="T650" s="42"/>
    </row>
    <row r="651" spans="2:20" s="1" customFormat="1" ht="22.5" customHeight="1" x14ac:dyDescent="0.2">
      <c r="B651" s="14"/>
      <c r="C651" s="100">
        <v>129013</v>
      </c>
      <c r="D651" s="66" t="s">
        <v>23</v>
      </c>
      <c r="E651" s="67" t="s">
        <v>65</v>
      </c>
      <c r="F651" s="68" t="s">
        <v>66</v>
      </c>
      <c r="G651" s="69" t="s">
        <v>22</v>
      </c>
      <c r="H651" s="70">
        <v>6.3</v>
      </c>
      <c r="I651" s="71"/>
      <c r="J651" s="71">
        <f t="shared" ref="J651:J659" si="60">ROUND(I651*H651,2)</f>
        <v>0</v>
      </c>
      <c r="K651" s="68" t="s">
        <v>151</v>
      </c>
      <c r="L651" s="56"/>
      <c r="N651" s="41"/>
      <c r="O651" s="42"/>
      <c r="P651" s="43"/>
      <c r="Q651" s="44"/>
      <c r="R651" s="45"/>
      <c r="S651" s="45"/>
      <c r="T651" s="42"/>
    </row>
    <row r="652" spans="2:20" s="1" customFormat="1" ht="22.5" customHeight="1" x14ac:dyDescent="0.2">
      <c r="B652" s="14"/>
      <c r="C652" s="100">
        <v>129014</v>
      </c>
      <c r="D652" s="66" t="s">
        <v>23</v>
      </c>
      <c r="E652" s="67" t="s">
        <v>24</v>
      </c>
      <c r="F652" s="68" t="s">
        <v>64</v>
      </c>
      <c r="G652" s="69" t="s">
        <v>22</v>
      </c>
      <c r="H652" s="70">
        <v>17</v>
      </c>
      <c r="I652" s="71"/>
      <c r="J652" s="71">
        <f t="shared" si="60"/>
        <v>0</v>
      </c>
      <c r="K652" s="68" t="s">
        <v>151</v>
      </c>
      <c r="L652" s="56"/>
      <c r="N652" s="41"/>
      <c r="O652" s="42"/>
      <c r="P652" s="43"/>
      <c r="Q652" s="44"/>
      <c r="R652" s="45"/>
      <c r="S652" s="45"/>
      <c r="T652" s="42"/>
    </row>
    <row r="653" spans="2:20" s="1" customFormat="1" ht="22.5" customHeight="1" x14ac:dyDescent="0.2">
      <c r="B653" s="14"/>
      <c r="C653" s="100">
        <v>129015</v>
      </c>
      <c r="D653" s="66" t="s">
        <v>23</v>
      </c>
      <c r="E653" s="67" t="s">
        <v>67</v>
      </c>
      <c r="F653" s="68" t="s">
        <v>152</v>
      </c>
      <c r="G653" s="69" t="s">
        <v>20</v>
      </c>
      <c r="H653" s="70">
        <v>2</v>
      </c>
      <c r="I653" s="71"/>
      <c r="J653" s="71">
        <f t="shared" si="60"/>
        <v>0</v>
      </c>
      <c r="K653" s="68" t="s">
        <v>151</v>
      </c>
      <c r="L653" s="56"/>
      <c r="N653" s="41"/>
      <c r="O653" s="42"/>
      <c r="P653" s="43"/>
      <c r="Q653" s="44"/>
      <c r="R653" s="45"/>
      <c r="S653" s="45"/>
      <c r="T653" s="42"/>
    </row>
    <row r="654" spans="2:20" s="1" customFormat="1" ht="22.5" customHeight="1" x14ac:dyDescent="0.2">
      <c r="B654" s="14"/>
      <c r="C654" s="100">
        <v>129016</v>
      </c>
      <c r="D654" s="66" t="s">
        <v>23</v>
      </c>
      <c r="E654" s="67" t="s">
        <v>100</v>
      </c>
      <c r="F654" s="68" t="s">
        <v>101</v>
      </c>
      <c r="G654" s="69" t="s">
        <v>18</v>
      </c>
      <c r="H654" s="70">
        <v>4.6660000000000004</v>
      </c>
      <c r="I654" s="71"/>
      <c r="J654" s="71">
        <f t="shared" si="60"/>
        <v>0</v>
      </c>
      <c r="K654" s="68" t="s">
        <v>151</v>
      </c>
      <c r="L654" s="56"/>
      <c r="N654" s="41"/>
      <c r="O654" s="42"/>
      <c r="P654" s="43"/>
      <c r="Q654" s="44"/>
      <c r="R654" s="45"/>
      <c r="S654" s="45"/>
      <c r="T654" s="42"/>
    </row>
    <row r="655" spans="2:20" s="1" customFormat="1" ht="22.5" customHeight="1" x14ac:dyDescent="0.2">
      <c r="B655" s="14"/>
      <c r="C655" s="100">
        <v>129017</v>
      </c>
      <c r="D655" s="66" t="s">
        <v>23</v>
      </c>
      <c r="E655" s="67" t="s">
        <v>39</v>
      </c>
      <c r="F655" s="68" t="s">
        <v>40</v>
      </c>
      <c r="G655" s="69" t="s">
        <v>20</v>
      </c>
      <c r="H655" s="70">
        <v>614</v>
      </c>
      <c r="I655" s="71"/>
      <c r="J655" s="71">
        <f t="shared" si="60"/>
        <v>0</v>
      </c>
      <c r="K655" s="68" t="s">
        <v>151</v>
      </c>
      <c r="L655" s="56"/>
      <c r="N655" s="41"/>
      <c r="O655" s="42"/>
      <c r="P655" s="43"/>
      <c r="Q655" s="44"/>
      <c r="R655" s="45"/>
      <c r="S655" s="45"/>
      <c r="T655" s="42"/>
    </row>
    <row r="656" spans="2:20" s="1" customFormat="1" ht="22.5" customHeight="1" x14ac:dyDescent="0.2">
      <c r="B656" s="14"/>
      <c r="C656" s="100">
        <v>129018</v>
      </c>
      <c r="D656" s="66" t="s">
        <v>23</v>
      </c>
      <c r="E656" s="67" t="s">
        <v>37</v>
      </c>
      <c r="F656" s="68" t="s">
        <v>38</v>
      </c>
      <c r="G656" s="69" t="s">
        <v>20</v>
      </c>
      <c r="H656" s="70">
        <v>286</v>
      </c>
      <c r="I656" s="71"/>
      <c r="J656" s="71">
        <f t="shared" si="60"/>
        <v>0</v>
      </c>
      <c r="K656" s="68" t="s">
        <v>151</v>
      </c>
      <c r="L656" s="56"/>
      <c r="N656" s="41"/>
      <c r="O656" s="42"/>
      <c r="P656" s="43"/>
      <c r="Q656" s="44"/>
      <c r="R656" s="45"/>
      <c r="S656" s="45"/>
      <c r="T656" s="42"/>
    </row>
    <row r="657" spans="2:20" s="1" customFormat="1" ht="22.5" customHeight="1" x14ac:dyDescent="0.2">
      <c r="B657" s="14"/>
      <c r="C657" s="100">
        <v>129019</v>
      </c>
      <c r="D657" s="66" t="s">
        <v>23</v>
      </c>
      <c r="E657" s="67" t="s">
        <v>87</v>
      </c>
      <c r="F657" s="68" t="s">
        <v>88</v>
      </c>
      <c r="G657" s="69" t="s">
        <v>20</v>
      </c>
      <c r="H657" s="70">
        <v>312</v>
      </c>
      <c r="I657" s="71"/>
      <c r="J657" s="71">
        <f t="shared" si="60"/>
        <v>0</v>
      </c>
      <c r="K657" s="68" t="s">
        <v>151</v>
      </c>
      <c r="L657" s="56"/>
      <c r="N657" s="41"/>
      <c r="O657" s="42"/>
      <c r="P657" s="43"/>
      <c r="Q657" s="44"/>
      <c r="R657" s="45"/>
      <c r="S657" s="45"/>
      <c r="T657" s="42"/>
    </row>
    <row r="658" spans="2:20" s="1" customFormat="1" ht="22.5" customHeight="1" x14ac:dyDescent="0.2">
      <c r="B658" s="14"/>
      <c r="C658" s="100">
        <v>129020</v>
      </c>
      <c r="D658" s="66" t="s">
        <v>23</v>
      </c>
      <c r="E658" s="67" t="s">
        <v>41</v>
      </c>
      <c r="F658" s="68" t="s">
        <v>153</v>
      </c>
      <c r="G658" s="69" t="s">
        <v>20</v>
      </c>
      <c r="H658" s="70">
        <v>104</v>
      </c>
      <c r="I658" s="71"/>
      <c r="J658" s="71">
        <f t="shared" si="60"/>
        <v>0</v>
      </c>
      <c r="K658" s="68" t="s">
        <v>151</v>
      </c>
      <c r="L658" s="56"/>
      <c r="N658" s="41"/>
      <c r="O658" s="42"/>
      <c r="P658" s="43"/>
      <c r="Q658" s="44"/>
      <c r="R658" s="45"/>
      <c r="S658" s="45"/>
      <c r="T658" s="42"/>
    </row>
    <row r="659" spans="2:20" s="1" customFormat="1" ht="22.5" customHeight="1" x14ac:dyDescent="0.2">
      <c r="B659" s="14"/>
      <c r="C659" s="100">
        <v>129021</v>
      </c>
      <c r="D659" s="66" t="s">
        <v>23</v>
      </c>
      <c r="E659" s="67" t="s">
        <v>89</v>
      </c>
      <c r="F659" s="68" t="s">
        <v>90</v>
      </c>
      <c r="G659" s="69" t="s">
        <v>17</v>
      </c>
      <c r="H659" s="70">
        <v>2</v>
      </c>
      <c r="I659" s="71"/>
      <c r="J659" s="71">
        <f t="shared" si="60"/>
        <v>0</v>
      </c>
      <c r="K659" s="68" t="s">
        <v>151</v>
      </c>
      <c r="L659" s="56"/>
      <c r="N659" s="41"/>
      <c r="O659" s="42"/>
      <c r="P659" s="46"/>
      <c r="Q659" s="45"/>
      <c r="R659" s="45"/>
      <c r="S659" s="45"/>
      <c r="T659" s="42"/>
    </row>
    <row r="660" spans="2:20" s="1" customFormat="1" ht="22.5" customHeight="1" x14ac:dyDescent="0.2">
      <c r="B660" s="14"/>
      <c r="L660" s="16"/>
    </row>
    <row r="661" spans="2:20" s="1" customFormat="1" ht="22.5" customHeight="1" x14ac:dyDescent="0.2">
      <c r="B661" s="14"/>
      <c r="L661" s="16"/>
    </row>
    <row r="662" spans="2:20" s="1" customFormat="1" ht="22.5" customHeight="1" x14ac:dyDescent="0.2">
      <c r="B662" s="14"/>
      <c r="C662" s="83" t="s">
        <v>198</v>
      </c>
      <c r="D662" s="84"/>
      <c r="E662" s="85"/>
      <c r="F662" s="85"/>
      <c r="G662" s="86"/>
      <c r="H662" s="86"/>
      <c r="I662" s="86"/>
      <c r="J662" s="87">
        <f>SUM(J663:J685)</f>
        <v>0</v>
      </c>
      <c r="L662" s="16"/>
    </row>
    <row r="663" spans="2:20" s="1" customFormat="1" ht="22.5" customHeight="1" x14ac:dyDescent="0.2">
      <c r="B663" s="14"/>
      <c r="C663" s="3"/>
      <c r="D663" s="3"/>
      <c r="E663" s="64" t="s">
        <v>83</v>
      </c>
      <c r="F663" s="4"/>
      <c r="G663" s="5"/>
      <c r="H663" s="6"/>
      <c r="I663" s="7"/>
      <c r="J663" s="7"/>
      <c r="K663" s="62"/>
      <c r="L663" s="16"/>
    </row>
    <row r="664" spans="2:20" s="1" customFormat="1" ht="22.5" customHeight="1" x14ac:dyDescent="0.2">
      <c r="B664" s="14"/>
      <c r="C664" s="99">
        <v>130001</v>
      </c>
      <c r="D664" s="3" t="s">
        <v>16</v>
      </c>
      <c r="E664" s="65" t="s">
        <v>47</v>
      </c>
      <c r="F664" s="4" t="s">
        <v>48</v>
      </c>
      <c r="G664" s="5" t="s">
        <v>17</v>
      </c>
      <c r="H664" s="6">
        <v>35</v>
      </c>
      <c r="I664" s="7"/>
      <c r="J664" s="7">
        <f t="shared" ref="J664:J675" si="61">ROUND(I664*H664,2)</f>
        <v>0</v>
      </c>
      <c r="K664" s="4" t="s">
        <v>151</v>
      </c>
      <c r="L664" s="55"/>
      <c r="N664" s="41"/>
      <c r="O664" s="42"/>
      <c r="P664" s="43"/>
      <c r="Q664" s="44"/>
      <c r="R664" s="45"/>
      <c r="S664" s="45"/>
      <c r="T664" s="42"/>
    </row>
    <row r="665" spans="2:20" s="1" customFormat="1" ht="22.5" customHeight="1" x14ac:dyDescent="0.2">
      <c r="B665" s="14"/>
      <c r="C665" s="99">
        <v>130002</v>
      </c>
      <c r="D665" s="3" t="s">
        <v>16</v>
      </c>
      <c r="E665" s="65" t="s">
        <v>49</v>
      </c>
      <c r="F665" s="4" t="s">
        <v>50</v>
      </c>
      <c r="G665" s="5" t="s">
        <v>18</v>
      </c>
      <c r="H665" s="6">
        <v>3.5</v>
      </c>
      <c r="I665" s="7"/>
      <c r="J665" s="7">
        <f t="shared" si="61"/>
        <v>0</v>
      </c>
      <c r="K665" s="4" t="s">
        <v>151</v>
      </c>
      <c r="L665" s="55"/>
      <c r="N665" s="41"/>
      <c r="O665" s="42"/>
      <c r="P665" s="43"/>
      <c r="Q665" s="44"/>
      <c r="R665" s="45"/>
      <c r="S665" s="45"/>
      <c r="T665" s="42"/>
    </row>
    <row r="666" spans="2:20" s="1" customFormat="1" ht="22.5" customHeight="1" x14ac:dyDescent="0.2">
      <c r="B666" s="14"/>
      <c r="C666" s="99">
        <v>130003</v>
      </c>
      <c r="D666" s="3" t="s">
        <v>16</v>
      </c>
      <c r="E666" s="65" t="s">
        <v>149</v>
      </c>
      <c r="F666" s="4" t="s">
        <v>150</v>
      </c>
      <c r="G666" s="5" t="s">
        <v>18</v>
      </c>
      <c r="H666" s="6">
        <v>10</v>
      </c>
      <c r="I666" s="7"/>
      <c r="J666" s="7">
        <f t="shared" si="61"/>
        <v>0</v>
      </c>
      <c r="K666" s="4" t="s">
        <v>151</v>
      </c>
      <c r="L666" s="55"/>
      <c r="N666" s="41"/>
      <c r="O666" s="42"/>
      <c r="P666" s="43"/>
      <c r="Q666" s="44"/>
      <c r="R666" s="45"/>
      <c r="S666" s="45"/>
      <c r="T666" s="42"/>
    </row>
    <row r="667" spans="2:20" s="1" customFormat="1" ht="22.5" customHeight="1" x14ac:dyDescent="0.2">
      <c r="B667" s="14"/>
      <c r="C667" s="99">
        <v>130004</v>
      </c>
      <c r="D667" s="3" t="s">
        <v>16</v>
      </c>
      <c r="E667" s="65" t="s">
        <v>104</v>
      </c>
      <c r="F667" s="4" t="s">
        <v>43</v>
      </c>
      <c r="G667" s="5" t="s">
        <v>20</v>
      </c>
      <c r="H667" s="6">
        <v>16</v>
      </c>
      <c r="I667" s="7"/>
      <c r="J667" s="7">
        <f t="shared" si="61"/>
        <v>0</v>
      </c>
      <c r="K667" s="4" t="s">
        <v>151</v>
      </c>
      <c r="L667" s="55"/>
      <c r="N667" s="41"/>
      <c r="O667" s="42"/>
      <c r="P667" s="43"/>
      <c r="Q667" s="44"/>
      <c r="R667" s="45"/>
      <c r="S667" s="45"/>
      <c r="T667" s="42"/>
    </row>
    <row r="668" spans="2:20" s="1" customFormat="1" ht="22.5" customHeight="1" x14ac:dyDescent="0.2">
      <c r="B668" s="14"/>
      <c r="C668" s="99">
        <v>130005</v>
      </c>
      <c r="D668" s="3" t="s">
        <v>16</v>
      </c>
      <c r="E668" s="65" t="s">
        <v>91</v>
      </c>
      <c r="F668" s="4" t="s">
        <v>92</v>
      </c>
      <c r="G668" s="5" t="s">
        <v>20</v>
      </c>
      <c r="H668" s="6">
        <v>26</v>
      </c>
      <c r="I668" s="7"/>
      <c r="J668" s="7">
        <f t="shared" si="61"/>
        <v>0</v>
      </c>
      <c r="K668" s="4" t="s">
        <v>151</v>
      </c>
      <c r="L668" s="55"/>
      <c r="N668" s="41"/>
      <c r="O668" s="42"/>
      <c r="P668" s="43"/>
      <c r="Q668" s="44"/>
      <c r="R668" s="45"/>
      <c r="S668" s="45"/>
      <c r="T668" s="42"/>
    </row>
    <row r="669" spans="2:20" s="1" customFormat="1" ht="22.5" customHeight="1" x14ac:dyDescent="0.2">
      <c r="B669" s="14"/>
      <c r="C669" s="99">
        <v>130006</v>
      </c>
      <c r="D669" s="3" t="s">
        <v>16</v>
      </c>
      <c r="E669" s="65" t="s">
        <v>93</v>
      </c>
      <c r="F669" s="4" t="s">
        <v>94</v>
      </c>
      <c r="G669" s="5" t="s">
        <v>20</v>
      </c>
      <c r="H669" s="6">
        <v>14</v>
      </c>
      <c r="I669" s="7"/>
      <c r="J669" s="7">
        <f t="shared" si="61"/>
        <v>0</v>
      </c>
      <c r="K669" s="4" t="s">
        <v>151</v>
      </c>
      <c r="L669" s="55"/>
      <c r="N669" s="41"/>
      <c r="O669" s="42"/>
      <c r="P669" s="43"/>
      <c r="Q669" s="44"/>
      <c r="R669" s="45"/>
      <c r="S669" s="45"/>
      <c r="T669" s="42"/>
    </row>
    <row r="670" spans="2:20" s="1" customFormat="1" ht="22.5" customHeight="1" x14ac:dyDescent="0.2">
      <c r="B670" s="14"/>
      <c r="C670" s="99">
        <v>130007</v>
      </c>
      <c r="D670" s="3" t="s">
        <v>16</v>
      </c>
      <c r="E670" s="65" t="s">
        <v>95</v>
      </c>
      <c r="F670" s="4" t="s">
        <v>96</v>
      </c>
      <c r="G670" s="5" t="s">
        <v>20</v>
      </c>
      <c r="H670" s="6">
        <v>8</v>
      </c>
      <c r="I670" s="7"/>
      <c r="J670" s="7">
        <f t="shared" si="61"/>
        <v>0</v>
      </c>
      <c r="K670" s="4" t="s">
        <v>151</v>
      </c>
      <c r="L670" s="55"/>
      <c r="N670" s="41"/>
      <c r="O670" s="42"/>
      <c r="P670" s="43"/>
      <c r="Q670" s="44"/>
      <c r="R670" s="45"/>
      <c r="S670" s="45"/>
      <c r="T670" s="42"/>
    </row>
    <row r="671" spans="2:20" s="1" customFormat="1" ht="22.5" customHeight="1" x14ac:dyDescent="0.2">
      <c r="B671" s="14"/>
      <c r="C671" s="99">
        <v>130008</v>
      </c>
      <c r="D671" s="3" t="s">
        <v>16</v>
      </c>
      <c r="E671" s="65" t="s">
        <v>97</v>
      </c>
      <c r="F671" s="4" t="s">
        <v>98</v>
      </c>
      <c r="G671" s="5" t="s">
        <v>99</v>
      </c>
      <c r="H671" s="6">
        <v>50</v>
      </c>
      <c r="I671" s="7"/>
      <c r="J671" s="7">
        <f t="shared" si="61"/>
        <v>0</v>
      </c>
      <c r="K671" s="4" t="s">
        <v>151</v>
      </c>
      <c r="L671" s="55"/>
      <c r="N671" s="41"/>
      <c r="O671" s="42"/>
      <c r="P671" s="43"/>
      <c r="Q671" s="44"/>
      <c r="R671" s="45"/>
      <c r="S671" s="45"/>
      <c r="T671" s="42"/>
    </row>
    <row r="672" spans="2:20" s="1" customFormat="1" ht="22.5" customHeight="1" x14ac:dyDescent="0.2">
      <c r="B672" s="14"/>
      <c r="C672" s="99">
        <v>130009</v>
      </c>
      <c r="D672" s="3" t="s">
        <v>16</v>
      </c>
      <c r="E672" s="65" t="s">
        <v>141</v>
      </c>
      <c r="F672" s="4" t="s">
        <v>245</v>
      </c>
      <c r="G672" s="5" t="s">
        <v>22</v>
      </c>
      <c r="H672" s="6">
        <f>H677+H678</f>
        <v>23.3</v>
      </c>
      <c r="I672" s="7"/>
      <c r="J672" s="7">
        <f t="shared" si="61"/>
        <v>0</v>
      </c>
      <c r="K672" s="4" t="s">
        <v>151</v>
      </c>
      <c r="L672" s="55"/>
      <c r="N672" s="41"/>
      <c r="O672" s="42"/>
      <c r="P672" s="43"/>
      <c r="Q672" s="44"/>
      <c r="R672" s="45"/>
      <c r="S672" s="45"/>
      <c r="T672" s="42"/>
    </row>
    <row r="673" spans="2:20" s="1" customFormat="1" ht="22.5" customHeight="1" x14ac:dyDescent="0.2">
      <c r="B673" s="14"/>
      <c r="C673" s="99">
        <v>130010</v>
      </c>
      <c r="D673" s="3" t="s">
        <v>16</v>
      </c>
      <c r="E673" s="65" t="s">
        <v>143</v>
      </c>
      <c r="F673" s="4" t="s">
        <v>246</v>
      </c>
      <c r="G673" s="5" t="s">
        <v>22</v>
      </c>
      <c r="H673" s="6">
        <f>H674+H679*0.1+H680</f>
        <v>15.34</v>
      </c>
      <c r="I673" s="7"/>
      <c r="J673" s="7">
        <f t="shared" si="61"/>
        <v>0</v>
      </c>
      <c r="K673" s="4" t="s">
        <v>151</v>
      </c>
      <c r="L673" s="55"/>
      <c r="N673" s="41"/>
      <c r="O673" s="42"/>
      <c r="P673" s="43"/>
      <c r="Q673" s="44"/>
      <c r="R673" s="45"/>
      <c r="S673" s="45"/>
      <c r="T673" s="42"/>
    </row>
    <row r="674" spans="2:20" s="1" customFormat="1" ht="22.5" customHeight="1" x14ac:dyDescent="0.2">
      <c r="B674" s="14"/>
      <c r="C674" s="99">
        <v>130011</v>
      </c>
      <c r="D674" s="3" t="s">
        <v>16</v>
      </c>
      <c r="E674" s="65" t="s">
        <v>60</v>
      </c>
      <c r="F674" s="4" t="s">
        <v>61</v>
      </c>
      <c r="G674" s="5" t="s">
        <v>22</v>
      </c>
      <c r="H674" s="6">
        <f>H679*0.1+H680</f>
        <v>7.67</v>
      </c>
      <c r="I674" s="7"/>
      <c r="J674" s="7">
        <f t="shared" si="61"/>
        <v>0</v>
      </c>
      <c r="K674" s="4" t="s">
        <v>151</v>
      </c>
      <c r="L674" s="55"/>
      <c r="N674" s="41"/>
      <c r="O674" s="42"/>
      <c r="P674" s="43"/>
      <c r="Q674" s="44"/>
      <c r="R674" s="45"/>
      <c r="S674" s="45"/>
      <c r="T674" s="42"/>
    </row>
    <row r="675" spans="2:20" s="1" customFormat="1" ht="22.5" customHeight="1" x14ac:dyDescent="0.2">
      <c r="B675" s="14"/>
      <c r="C675" s="99">
        <v>130012</v>
      </c>
      <c r="D675" s="3" t="s">
        <v>16</v>
      </c>
      <c r="E675" s="65" t="s">
        <v>62</v>
      </c>
      <c r="F675" s="4" t="s">
        <v>63</v>
      </c>
      <c r="G675" s="5" t="s">
        <v>22</v>
      </c>
      <c r="H675" s="6">
        <v>0.01</v>
      </c>
      <c r="I675" s="7"/>
      <c r="J675" s="7">
        <f t="shared" si="61"/>
        <v>0</v>
      </c>
      <c r="K675" s="4" t="s">
        <v>151</v>
      </c>
      <c r="L675" s="55"/>
      <c r="N675" s="41"/>
      <c r="O675" s="42"/>
      <c r="P675" s="43"/>
      <c r="Q675" s="44"/>
      <c r="R675" s="45"/>
      <c r="S675" s="45"/>
      <c r="T675" s="42"/>
    </row>
    <row r="676" spans="2:20" s="1" customFormat="1" ht="22.5" customHeight="1" x14ac:dyDescent="0.2">
      <c r="B676" s="14"/>
      <c r="C676" s="3"/>
      <c r="D676" s="3"/>
      <c r="E676" s="64" t="s">
        <v>84</v>
      </c>
      <c r="F676" s="4"/>
      <c r="G676" s="5"/>
      <c r="H676" s="6"/>
      <c r="I676" s="7"/>
      <c r="J676" s="7"/>
      <c r="K676" s="62"/>
      <c r="L676" s="16"/>
      <c r="N676" s="41"/>
      <c r="O676" s="42"/>
      <c r="P676" s="43"/>
      <c r="Q676" s="44"/>
      <c r="R676" s="45"/>
      <c r="S676" s="45"/>
      <c r="T676" s="42"/>
    </row>
    <row r="677" spans="2:20" s="1" customFormat="1" ht="22.5" customHeight="1" x14ac:dyDescent="0.2">
      <c r="B677" s="14"/>
      <c r="C677" s="100">
        <v>130013</v>
      </c>
      <c r="D677" s="66" t="s">
        <v>23</v>
      </c>
      <c r="E677" s="67" t="s">
        <v>65</v>
      </c>
      <c r="F677" s="68" t="s">
        <v>66</v>
      </c>
      <c r="G677" s="69" t="s">
        <v>22</v>
      </c>
      <c r="H677" s="70">
        <v>6.3</v>
      </c>
      <c r="I677" s="71"/>
      <c r="J677" s="71">
        <f t="shared" ref="J677:J685" si="62">ROUND(I677*H677,2)</f>
        <v>0</v>
      </c>
      <c r="K677" s="68" t="s">
        <v>151</v>
      </c>
      <c r="L677" s="56"/>
      <c r="N677" s="41"/>
      <c r="O677" s="42"/>
      <c r="P677" s="43"/>
      <c r="Q677" s="44"/>
      <c r="R677" s="45"/>
      <c r="S677" s="45"/>
      <c r="T677" s="42"/>
    </row>
    <row r="678" spans="2:20" s="1" customFormat="1" ht="22.5" customHeight="1" x14ac:dyDescent="0.2">
      <c r="B678" s="14"/>
      <c r="C678" s="100">
        <v>130014</v>
      </c>
      <c r="D678" s="66" t="s">
        <v>23</v>
      </c>
      <c r="E678" s="67" t="s">
        <v>24</v>
      </c>
      <c r="F678" s="68" t="s">
        <v>64</v>
      </c>
      <c r="G678" s="69" t="s">
        <v>22</v>
      </c>
      <c r="H678" s="70">
        <v>17</v>
      </c>
      <c r="I678" s="71"/>
      <c r="J678" s="71">
        <f t="shared" si="62"/>
        <v>0</v>
      </c>
      <c r="K678" s="68" t="s">
        <v>151</v>
      </c>
      <c r="L678" s="56"/>
      <c r="N678" s="41"/>
      <c r="O678" s="42"/>
      <c r="P678" s="43"/>
      <c r="Q678" s="44"/>
      <c r="R678" s="45"/>
      <c r="S678" s="45"/>
      <c r="T678" s="42"/>
    </row>
    <row r="679" spans="2:20" s="1" customFormat="1" ht="22.5" customHeight="1" x14ac:dyDescent="0.2">
      <c r="B679" s="14"/>
      <c r="C679" s="100">
        <v>130015</v>
      </c>
      <c r="D679" s="66" t="s">
        <v>23</v>
      </c>
      <c r="E679" s="67" t="s">
        <v>67</v>
      </c>
      <c r="F679" s="68" t="s">
        <v>152</v>
      </c>
      <c r="G679" s="69" t="s">
        <v>20</v>
      </c>
      <c r="H679" s="70">
        <v>16</v>
      </c>
      <c r="I679" s="71"/>
      <c r="J679" s="71">
        <f t="shared" si="62"/>
        <v>0</v>
      </c>
      <c r="K679" s="68" t="s">
        <v>151</v>
      </c>
      <c r="L679" s="56"/>
      <c r="N679" s="41"/>
      <c r="O679" s="42"/>
      <c r="P679" s="43"/>
      <c r="Q679" s="44"/>
      <c r="R679" s="45"/>
      <c r="S679" s="45"/>
      <c r="T679" s="42"/>
    </row>
    <row r="680" spans="2:20" s="1" customFormat="1" ht="22.5" customHeight="1" x14ac:dyDescent="0.2">
      <c r="B680" s="14"/>
      <c r="C680" s="100">
        <v>130016</v>
      </c>
      <c r="D680" s="66" t="s">
        <v>23</v>
      </c>
      <c r="E680" s="67" t="s">
        <v>100</v>
      </c>
      <c r="F680" s="68" t="s">
        <v>101</v>
      </c>
      <c r="G680" s="69" t="s">
        <v>18</v>
      </c>
      <c r="H680" s="70">
        <v>6.07</v>
      </c>
      <c r="I680" s="71"/>
      <c r="J680" s="71">
        <f t="shared" si="62"/>
        <v>0</v>
      </c>
      <c r="K680" s="68" t="s">
        <v>151</v>
      </c>
      <c r="L680" s="56"/>
      <c r="N680" s="41"/>
      <c r="O680" s="42"/>
      <c r="P680" s="43"/>
      <c r="Q680" s="44"/>
      <c r="R680" s="45"/>
      <c r="S680" s="45"/>
      <c r="T680" s="42"/>
    </row>
    <row r="681" spans="2:20" s="1" customFormat="1" ht="22.5" customHeight="1" x14ac:dyDescent="0.2">
      <c r="B681" s="14"/>
      <c r="C681" s="100">
        <v>130017</v>
      </c>
      <c r="D681" s="66" t="s">
        <v>23</v>
      </c>
      <c r="E681" s="67" t="s">
        <v>39</v>
      </c>
      <c r="F681" s="68" t="s">
        <v>40</v>
      </c>
      <c r="G681" s="69" t="s">
        <v>20</v>
      </c>
      <c r="H681" s="70">
        <v>814</v>
      </c>
      <c r="I681" s="71"/>
      <c r="J681" s="71">
        <f t="shared" si="62"/>
        <v>0</v>
      </c>
      <c r="K681" s="68" t="s">
        <v>151</v>
      </c>
      <c r="L681" s="56"/>
      <c r="N681" s="41"/>
      <c r="O681" s="42"/>
      <c r="P681" s="43"/>
      <c r="Q681" s="44"/>
      <c r="R681" s="45"/>
      <c r="S681" s="45"/>
      <c r="T681" s="42"/>
    </row>
    <row r="682" spans="2:20" s="1" customFormat="1" ht="22.5" customHeight="1" x14ac:dyDescent="0.2">
      <c r="B682" s="14"/>
      <c r="C682" s="100">
        <v>130018</v>
      </c>
      <c r="D682" s="66" t="s">
        <v>23</v>
      </c>
      <c r="E682" s="67" t="s">
        <v>37</v>
      </c>
      <c r="F682" s="68" t="s">
        <v>38</v>
      </c>
      <c r="G682" s="69" t="s">
        <v>20</v>
      </c>
      <c r="H682" s="70">
        <v>374</v>
      </c>
      <c r="I682" s="71"/>
      <c r="J682" s="71">
        <f t="shared" si="62"/>
        <v>0</v>
      </c>
      <c r="K682" s="68" t="s">
        <v>151</v>
      </c>
      <c r="L682" s="56"/>
      <c r="N682" s="41"/>
      <c r="O682" s="42"/>
      <c r="P682" s="43"/>
      <c r="Q682" s="44"/>
      <c r="R682" s="45"/>
      <c r="S682" s="45"/>
      <c r="T682" s="42"/>
    </row>
    <row r="683" spans="2:20" s="1" customFormat="1" ht="22.5" customHeight="1" x14ac:dyDescent="0.2">
      <c r="B683" s="14"/>
      <c r="C683" s="100">
        <v>130019</v>
      </c>
      <c r="D683" s="66" t="s">
        <v>23</v>
      </c>
      <c r="E683" s="67" t="s">
        <v>87</v>
      </c>
      <c r="F683" s="68" t="s">
        <v>88</v>
      </c>
      <c r="G683" s="69" t="s">
        <v>20</v>
      </c>
      <c r="H683" s="70">
        <v>312</v>
      </c>
      <c r="I683" s="71"/>
      <c r="J683" s="71">
        <f t="shared" si="62"/>
        <v>0</v>
      </c>
      <c r="K683" s="68" t="s">
        <v>151</v>
      </c>
      <c r="L683" s="56"/>
      <c r="N683" s="41"/>
      <c r="O683" s="42"/>
      <c r="P683" s="43"/>
      <c r="Q683" s="44"/>
      <c r="R683" s="45"/>
      <c r="S683" s="45"/>
      <c r="T683" s="42"/>
    </row>
    <row r="684" spans="2:20" s="1" customFormat="1" ht="22.5" customHeight="1" x14ac:dyDescent="0.2">
      <c r="B684" s="14"/>
      <c r="C684" s="100">
        <v>130020</v>
      </c>
      <c r="D684" s="66" t="s">
        <v>23</v>
      </c>
      <c r="E684" s="67" t="s">
        <v>41</v>
      </c>
      <c r="F684" s="68" t="s">
        <v>153</v>
      </c>
      <c r="G684" s="69" t="s">
        <v>20</v>
      </c>
      <c r="H684" s="70">
        <v>104</v>
      </c>
      <c r="I684" s="71"/>
      <c r="J684" s="71">
        <f t="shared" si="62"/>
        <v>0</v>
      </c>
      <c r="K684" s="68" t="s">
        <v>151</v>
      </c>
      <c r="L684" s="56"/>
      <c r="N684" s="41"/>
      <c r="O684" s="42"/>
      <c r="P684" s="43"/>
      <c r="Q684" s="44"/>
      <c r="R684" s="45"/>
      <c r="S684" s="45"/>
      <c r="T684" s="42"/>
    </row>
    <row r="685" spans="2:20" s="1" customFormat="1" ht="22.5" customHeight="1" x14ac:dyDescent="0.2">
      <c r="B685" s="14"/>
      <c r="C685" s="100">
        <v>130021</v>
      </c>
      <c r="D685" s="66" t="s">
        <v>23</v>
      </c>
      <c r="E685" s="67" t="s">
        <v>89</v>
      </c>
      <c r="F685" s="68" t="s">
        <v>90</v>
      </c>
      <c r="G685" s="69" t="s">
        <v>17</v>
      </c>
      <c r="H685" s="70">
        <v>2</v>
      </c>
      <c r="I685" s="71"/>
      <c r="J685" s="71">
        <f t="shared" si="62"/>
        <v>0</v>
      </c>
      <c r="K685" s="68" t="s">
        <v>151</v>
      </c>
      <c r="L685" s="56"/>
      <c r="N685" s="41"/>
      <c r="O685" s="42"/>
      <c r="P685" s="46"/>
      <c r="Q685" s="45"/>
      <c r="R685" s="45"/>
      <c r="S685" s="45"/>
      <c r="T685" s="42"/>
    </row>
    <row r="686" spans="2:20" s="1" customFormat="1" ht="22.5" customHeight="1" x14ac:dyDescent="0.2">
      <c r="B686" s="14"/>
      <c r="L686" s="16"/>
    </row>
    <row r="687" spans="2:20" s="1" customFormat="1" ht="22.5" customHeight="1" x14ac:dyDescent="0.2">
      <c r="B687" s="14"/>
      <c r="L687" s="16"/>
    </row>
    <row r="688" spans="2:20" s="1" customFormat="1" ht="22.5" customHeight="1" x14ac:dyDescent="0.2">
      <c r="B688" s="14"/>
      <c r="C688" s="83" t="s">
        <v>199</v>
      </c>
      <c r="D688" s="84"/>
      <c r="E688" s="85"/>
      <c r="F688" s="85"/>
      <c r="G688" s="86"/>
      <c r="H688" s="86"/>
      <c r="I688" s="86"/>
      <c r="J688" s="87">
        <f>SUM(J689:J702)</f>
        <v>0</v>
      </c>
      <c r="L688" s="16"/>
    </row>
    <row r="689" spans="2:20" s="1" customFormat="1" ht="22.5" customHeight="1" x14ac:dyDescent="0.2">
      <c r="B689" s="14"/>
      <c r="C689" s="3"/>
      <c r="D689" s="3"/>
      <c r="E689" s="64" t="s">
        <v>83</v>
      </c>
      <c r="F689" s="4"/>
      <c r="G689" s="5"/>
      <c r="H689" s="6"/>
      <c r="I689" s="7"/>
      <c r="J689" s="7"/>
      <c r="K689" s="62"/>
      <c r="L689" s="16"/>
    </row>
    <row r="690" spans="2:20" s="1" customFormat="1" ht="22.5" customHeight="1" x14ac:dyDescent="0.2">
      <c r="B690" s="14"/>
      <c r="C690" s="99">
        <v>131001</v>
      </c>
      <c r="D690" s="3" t="s">
        <v>16</v>
      </c>
      <c r="E690" s="65" t="s">
        <v>47</v>
      </c>
      <c r="F690" s="4" t="s">
        <v>48</v>
      </c>
      <c r="G690" s="5" t="s">
        <v>17</v>
      </c>
      <c r="H690" s="6">
        <v>10.125</v>
      </c>
      <c r="I690" s="7"/>
      <c r="J690" s="7">
        <f t="shared" ref="J690:J696" si="63">ROUND(I690*H690,2)</f>
        <v>0</v>
      </c>
      <c r="K690" s="4" t="s">
        <v>151</v>
      </c>
      <c r="L690" s="55"/>
      <c r="N690" s="41"/>
      <c r="O690" s="42"/>
      <c r="P690" s="43"/>
      <c r="Q690" s="44"/>
      <c r="R690" s="45"/>
      <c r="S690" s="45"/>
      <c r="T690" s="42"/>
    </row>
    <row r="691" spans="2:20" s="1" customFormat="1" ht="22.5" customHeight="1" x14ac:dyDescent="0.2">
      <c r="B691" s="14"/>
      <c r="C691" s="99">
        <v>131002</v>
      </c>
      <c r="D691" s="3" t="s">
        <v>16</v>
      </c>
      <c r="E691" s="65" t="s">
        <v>49</v>
      </c>
      <c r="F691" s="4" t="s">
        <v>50</v>
      </c>
      <c r="G691" s="5" t="s">
        <v>18</v>
      </c>
      <c r="H691" s="6">
        <v>1.0129999999999999</v>
      </c>
      <c r="I691" s="7"/>
      <c r="J691" s="7">
        <f t="shared" si="63"/>
        <v>0</v>
      </c>
      <c r="K691" s="4" t="s">
        <v>151</v>
      </c>
      <c r="L691" s="55"/>
      <c r="N691" s="41"/>
      <c r="O691" s="42"/>
      <c r="P691" s="43"/>
      <c r="Q691" s="44"/>
      <c r="R691" s="45"/>
      <c r="S691" s="45"/>
      <c r="T691" s="42"/>
    </row>
    <row r="692" spans="2:20" s="1" customFormat="1" ht="22.5" customHeight="1" x14ac:dyDescent="0.2">
      <c r="B692" s="14"/>
      <c r="C692" s="99">
        <v>131003</v>
      </c>
      <c r="D692" s="3" t="s">
        <v>16</v>
      </c>
      <c r="E692" s="65" t="s">
        <v>104</v>
      </c>
      <c r="F692" s="4" t="s">
        <v>43</v>
      </c>
      <c r="G692" s="5" t="s">
        <v>20</v>
      </c>
      <c r="H692" s="6">
        <v>15</v>
      </c>
      <c r="I692" s="7"/>
      <c r="J692" s="7">
        <f t="shared" si="63"/>
        <v>0</v>
      </c>
      <c r="K692" s="4" t="s">
        <v>151</v>
      </c>
      <c r="L692" s="55"/>
      <c r="N692" s="41"/>
      <c r="O692" s="42"/>
      <c r="P692" s="43"/>
      <c r="Q692" s="44"/>
      <c r="R692" s="45"/>
      <c r="S692" s="45"/>
      <c r="T692" s="42"/>
    </row>
    <row r="693" spans="2:20" s="1" customFormat="1" ht="22.5" customHeight="1" x14ac:dyDescent="0.2">
      <c r="B693" s="14"/>
      <c r="C693" s="99">
        <v>131004</v>
      </c>
      <c r="D693" s="3" t="s">
        <v>16</v>
      </c>
      <c r="E693" s="65" t="s">
        <v>141</v>
      </c>
      <c r="F693" s="4" t="s">
        <v>245</v>
      </c>
      <c r="G693" s="5" t="s">
        <v>22</v>
      </c>
      <c r="H693" s="6">
        <v>1.8225</v>
      </c>
      <c r="I693" s="7"/>
      <c r="J693" s="7">
        <f t="shared" si="63"/>
        <v>0</v>
      </c>
      <c r="K693" s="4" t="s">
        <v>151</v>
      </c>
      <c r="L693" s="55"/>
      <c r="N693" s="41"/>
      <c r="O693" s="42"/>
      <c r="P693" s="43"/>
      <c r="Q693" s="44"/>
      <c r="R693" s="45"/>
      <c r="S693" s="45"/>
      <c r="T693" s="42"/>
    </row>
    <row r="694" spans="2:20" s="1" customFormat="1" ht="22.5" customHeight="1" x14ac:dyDescent="0.2">
      <c r="B694" s="14"/>
      <c r="C694" s="99">
        <v>131005</v>
      </c>
      <c r="D694" s="3" t="s">
        <v>16</v>
      </c>
      <c r="E694" s="65" t="s">
        <v>143</v>
      </c>
      <c r="F694" s="4" t="s">
        <v>246</v>
      </c>
      <c r="G694" s="5" t="s">
        <v>22</v>
      </c>
      <c r="H694" s="6">
        <f>H695+H699*0.1</f>
        <v>3</v>
      </c>
      <c r="I694" s="7"/>
      <c r="J694" s="7">
        <f t="shared" si="63"/>
        <v>0</v>
      </c>
      <c r="K694" s="4" t="s">
        <v>151</v>
      </c>
      <c r="L694" s="55"/>
      <c r="N694" s="41"/>
      <c r="O694" s="42"/>
      <c r="P694" s="43"/>
      <c r="Q694" s="44"/>
      <c r="R694" s="45"/>
      <c r="S694" s="45"/>
      <c r="T694" s="42"/>
    </row>
    <row r="695" spans="2:20" s="1" customFormat="1" ht="22.5" customHeight="1" x14ac:dyDescent="0.2">
      <c r="B695" s="14"/>
      <c r="C695" s="99">
        <v>131006</v>
      </c>
      <c r="D695" s="3" t="s">
        <v>16</v>
      </c>
      <c r="E695" s="65" t="s">
        <v>60</v>
      </c>
      <c r="F695" s="4" t="s">
        <v>61</v>
      </c>
      <c r="G695" s="5" t="s">
        <v>22</v>
      </c>
      <c r="H695" s="6">
        <v>1.5</v>
      </c>
      <c r="I695" s="7"/>
      <c r="J695" s="7">
        <f t="shared" si="63"/>
        <v>0</v>
      </c>
      <c r="K695" s="4" t="s">
        <v>151</v>
      </c>
      <c r="L695" s="55"/>
      <c r="N695" s="41"/>
      <c r="O695" s="42"/>
      <c r="P695" s="43"/>
      <c r="Q695" s="44"/>
      <c r="R695" s="45"/>
      <c r="S695" s="45"/>
      <c r="T695" s="42"/>
    </row>
    <row r="696" spans="2:20" s="1" customFormat="1" ht="22.5" customHeight="1" x14ac:dyDescent="0.2">
      <c r="B696" s="14"/>
      <c r="C696" s="99">
        <v>131007</v>
      </c>
      <c r="D696" s="3" t="s">
        <v>16</v>
      </c>
      <c r="E696" s="65" t="s">
        <v>62</v>
      </c>
      <c r="F696" s="4" t="s">
        <v>63</v>
      </c>
      <c r="G696" s="5" t="s">
        <v>22</v>
      </c>
      <c r="H696" s="6">
        <v>0.01</v>
      </c>
      <c r="I696" s="7"/>
      <c r="J696" s="7">
        <f t="shared" si="63"/>
        <v>0</v>
      </c>
      <c r="K696" s="4" t="s">
        <v>151</v>
      </c>
      <c r="L696" s="55"/>
      <c r="N696" s="41"/>
      <c r="O696" s="42"/>
      <c r="P696" s="43"/>
      <c r="Q696" s="44"/>
      <c r="R696" s="45"/>
      <c r="S696" s="45"/>
      <c r="T696" s="42"/>
    </row>
    <row r="697" spans="2:20" s="1" customFormat="1" ht="22.5" customHeight="1" x14ac:dyDescent="0.2">
      <c r="B697" s="14"/>
      <c r="C697" s="3"/>
      <c r="D697" s="3"/>
      <c r="E697" s="64" t="s">
        <v>84</v>
      </c>
      <c r="F697" s="4"/>
      <c r="G697" s="5"/>
      <c r="H697" s="6"/>
      <c r="I697" s="7"/>
      <c r="J697" s="7"/>
      <c r="K697" s="62"/>
      <c r="L697" s="16"/>
      <c r="N697" s="41"/>
      <c r="O697" s="42"/>
      <c r="P697" s="43"/>
      <c r="Q697" s="44"/>
      <c r="R697" s="45"/>
      <c r="S697" s="45"/>
      <c r="T697" s="42"/>
    </row>
    <row r="698" spans="2:20" s="1" customFormat="1" ht="22.5" customHeight="1" x14ac:dyDescent="0.2">
      <c r="B698" s="14"/>
      <c r="C698" s="100">
        <v>131008</v>
      </c>
      <c r="D698" s="66" t="s">
        <v>23</v>
      </c>
      <c r="E698" s="67" t="s">
        <v>65</v>
      </c>
      <c r="F698" s="68" t="s">
        <v>66</v>
      </c>
      <c r="G698" s="69" t="s">
        <v>22</v>
      </c>
      <c r="H698" s="70">
        <v>1.823</v>
      </c>
      <c r="I698" s="71"/>
      <c r="J698" s="71">
        <f t="shared" ref="J698:J702" si="64">ROUND(I698*H698,2)</f>
        <v>0</v>
      </c>
      <c r="K698" s="68" t="s">
        <v>151</v>
      </c>
      <c r="L698" s="56"/>
      <c r="N698" s="41"/>
      <c r="O698" s="42"/>
      <c r="P698" s="43"/>
      <c r="Q698" s="44"/>
      <c r="R698" s="45"/>
      <c r="S698" s="45"/>
      <c r="T698" s="42"/>
    </row>
    <row r="699" spans="2:20" s="1" customFormat="1" ht="22.5" customHeight="1" x14ac:dyDescent="0.2">
      <c r="B699" s="14"/>
      <c r="C699" s="100">
        <v>131009</v>
      </c>
      <c r="D699" s="66" t="s">
        <v>23</v>
      </c>
      <c r="E699" s="67" t="s">
        <v>67</v>
      </c>
      <c r="F699" s="68" t="s">
        <v>152</v>
      </c>
      <c r="G699" s="69" t="s">
        <v>20</v>
      </c>
      <c r="H699" s="70">
        <v>15</v>
      </c>
      <c r="I699" s="71"/>
      <c r="J699" s="71">
        <f t="shared" si="64"/>
        <v>0</v>
      </c>
      <c r="K699" s="68" t="s">
        <v>151</v>
      </c>
      <c r="L699" s="56"/>
      <c r="N699" s="41"/>
      <c r="O699" s="42"/>
      <c r="P699" s="43"/>
      <c r="Q699" s="44"/>
      <c r="R699" s="45"/>
      <c r="S699" s="45"/>
      <c r="T699" s="42"/>
    </row>
    <row r="700" spans="2:20" s="1" customFormat="1" ht="22.5" customHeight="1" x14ac:dyDescent="0.2">
      <c r="B700" s="14"/>
      <c r="C700" s="100">
        <v>131010</v>
      </c>
      <c r="D700" s="66" t="s">
        <v>23</v>
      </c>
      <c r="E700" s="67" t="s">
        <v>39</v>
      </c>
      <c r="F700" s="68" t="s">
        <v>40</v>
      </c>
      <c r="G700" s="69" t="s">
        <v>20</v>
      </c>
      <c r="H700" s="70">
        <v>120</v>
      </c>
      <c r="I700" s="71"/>
      <c r="J700" s="71">
        <f t="shared" si="64"/>
        <v>0</v>
      </c>
      <c r="K700" s="68" t="s">
        <v>151</v>
      </c>
      <c r="L700" s="56"/>
      <c r="N700" s="41"/>
      <c r="O700" s="42"/>
      <c r="P700" s="43"/>
      <c r="Q700" s="44"/>
      <c r="R700" s="45"/>
      <c r="S700" s="45"/>
      <c r="T700" s="42"/>
    </row>
    <row r="701" spans="2:20" s="1" customFormat="1" ht="22.5" customHeight="1" x14ac:dyDescent="0.2">
      <c r="B701" s="14"/>
      <c r="C701" s="100">
        <v>131011</v>
      </c>
      <c r="D701" s="66" t="s">
        <v>23</v>
      </c>
      <c r="E701" s="67" t="s">
        <v>37</v>
      </c>
      <c r="F701" s="68" t="s">
        <v>38</v>
      </c>
      <c r="G701" s="69" t="s">
        <v>20</v>
      </c>
      <c r="H701" s="70">
        <v>120</v>
      </c>
      <c r="I701" s="71"/>
      <c r="J701" s="71">
        <f t="shared" si="64"/>
        <v>0</v>
      </c>
      <c r="K701" s="68" t="s">
        <v>151</v>
      </c>
      <c r="L701" s="56"/>
      <c r="N701" s="41"/>
      <c r="O701" s="42"/>
      <c r="P701" s="43"/>
      <c r="Q701" s="44"/>
      <c r="R701" s="45"/>
      <c r="S701" s="45"/>
      <c r="T701" s="42"/>
    </row>
    <row r="702" spans="2:20" s="1" customFormat="1" ht="22.5" customHeight="1" x14ac:dyDescent="0.2">
      <c r="B702" s="14"/>
      <c r="C702" s="100">
        <v>131012</v>
      </c>
      <c r="D702" s="66" t="s">
        <v>23</v>
      </c>
      <c r="E702" s="67" t="s">
        <v>41</v>
      </c>
      <c r="F702" s="68" t="s">
        <v>153</v>
      </c>
      <c r="G702" s="69" t="s">
        <v>20</v>
      </c>
      <c r="H702" s="70">
        <v>30</v>
      </c>
      <c r="I702" s="71"/>
      <c r="J702" s="71">
        <f t="shared" si="64"/>
        <v>0</v>
      </c>
      <c r="K702" s="68" t="s">
        <v>151</v>
      </c>
      <c r="L702" s="56"/>
    </row>
    <row r="703" spans="2:20" s="1" customFormat="1" ht="22.5" customHeight="1" x14ac:dyDescent="0.2">
      <c r="B703" s="14"/>
      <c r="L703" s="16"/>
    </row>
    <row r="704" spans="2:20" s="1" customFormat="1" ht="22.5" customHeight="1" x14ac:dyDescent="0.2">
      <c r="B704" s="14"/>
      <c r="L704" s="16"/>
    </row>
    <row r="705" spans="2:20" s="1" customFormat="1" ht="22.5" customHeight="1" x14ac:dyDescent="0.2">
      <c r="B705" s="14"/>
      <c r="C705" s="83" t="s">
        <v>200</v>
      </c>
      <c r="D705" s="84"/>
      <c r="E705" s="85"/>
      <c r="F705" s="85"/>
      <c r="G705" s="86"/>
      <c r="H705" s="86"/>
      <c r="I705" s="86"/>
      <c r="J705" s="87">
        <f>SUM(J706:J728)</f>
        <v>0</v>
      </c>
      <c r="L705" s="16"/>
    </row>
    <row r="706" spans="2:20" s="1" customFormat="1" ht="22.5" customHeight="1" x14ac:dyDescent="0.2">
      <c r="B706" s="14"/>
      <c r="C706" s="3"/>
      <c r="D706" s="3"/>
      <c r="E706" s="64" t="s">
        <v>83</v>
      </c>
      <c r="F706" s="4"/>
      <c r="G706" s="5"/>
      <c r="H706" s="6"/>
      <c r="I706" s="7"/>
      <c r="J706" s="7"/>
      <c r="K706" s="62"/>
      <c r="L706" s="16"/>
    </row>
    <row r="707" spans="2:20" s="1" customFormat="1" ht="22.5" customHeight="1" x14ac:dyDescent="0.2">
      <c r="B707" s="14"/>
      <c r="C707" s="99">
        <v>132001</v>
      </c>
      <c r="D707" s="3" t="s">
        <v>16</v>
      </c>
      <c r="E707" s="65" t="s">
        <v>47</v>
      </c>
      <c r="F707" s="4" t="s">
        <v>48</v>
      </c>
      <c r="G707" s="5" t="s">
        <v>17</v>
      </c>
      <c r="H707" s="6">
        <v>35</v>
      </c>
      <c r="I707" s="7"/>
      <c r="J707" s="7">
        <f t="shared" ref="J707:J718" si="65">ROUND(I707*H707,2)</f>
        <v>0</v>
      </c>
      <c r="K707" s="4" t="s">
        <v>151</v>
      </c>
      <c r="L707" s="55"/>
      <c r="N707" s="41"/>
      <c r="O707" s="42"/>
      <c r="P707" s="43"/>
      <c r="Q707" s="44"/>
      <c r="R707" s="45"/>
      <c r="S707" s="45"/>
      <c r="T707" s="42"/>
    </row>
    <row r="708" spans="2:20" s="1" customFormat="1" ht="22.5" customHeight="1" x14ac:dyDescent="0.2">
      <c r="B708" s="14"/>
      <c r="C708" s="99">
        <v>132002</v>
      </c>
      <c r="D708" s="3" t="s">
        <v>16</v>
      </c>
      <c r="E708" s="65" t="s">
        <v>49</v>
      </c>
      <c r="F708" s="4" t="s">
        <v>50</v>
      </c>
      <c r="G708" s="5" t="s">
        <v>18</v>
      </c>
      <c r="H708" s="6">
        <v>3.5</v>
      </c>
      <c r="I708" s="7"/>
      <c r="J708" s="7">
        <f t="shared" si="65"/>
        <v>0</v>
      </c>
      <c r="K708" s="4" t="s">
        <v>151</v>
      </c>
      <c r="L708" s="55"/>
      <c r="N708" s="41"/>
      <c r="O708" s="42"/>
      <c r="P708" s="43"/>
      <c r="Q708" s="44"/>
      <c r="R708" s="45"/>
      <c r="S708" s="45"/>
      <c r="T708" s="42"/>
    </row>
    <row r="709" spans="2:20" s="1" customFormat="1" ht="22.5" customHeight="1" x14ac:dyDescent="0.2">
      <c r="B709" s="14"/>
      <c r="C709" s="99">
        <v>132003</v>
      </c>
      <c r="D709" s="3" t="s">
        <v>16</v>
      </c>
      <c r="E709" s="65" t="s">
        <v>149</v>
      </c>
      <c r="F709" s="4" t="s">
        <v>150</v>
      </c>
      <c r="G709" s="5" t="s">
        <v>18</v>
      </c>
      <c r="H709" s="6">
        <v>10</v>
      </c>
      <c r="I709" s="7"/>
      <c r="J709" s="7">
        <f t="shared" si="65"/>
        <v>0</v>
      </c>
      <c r="K709" s="4" t="s">
        <v>151</v>
      </c>
      <c r="L709" s="55"/>
      <c r="N709" s="41"/>
      <c r="O709" s="42"/>
      <c r="P709" s="43"/>
      <c r="Q709" s="44"/>
      <c r="R709" s="45"/>
      <c r="S709" s="45"/>
      <c r="T709" s="42"/>
    </row>
    <row r="710" spans="2:20" s="1" customFormat="1" ht="22.5" customHeight="1" x14ac:dyDescent="0.2">
      <c r="B710" s="14"/>
      <c r="C710" s="99">
        <v>132004</v>
      </c>
      <c r="D710" s="3" t="s">
        <v>16</v>
      </c>
      <c r="E710" s="65" t="s">
        <v>104</v>
      </c>
      <c r="F710" s="4" t="s">
        <v>43</v>
      </c>
      <c r="G710" s="5" t="s">
        <v>20</v>
      </c>
      <c r="H710" s="6">
        <v>2</v>
      </c>
      <c r="I710" s="7"/>
      <c r="J710" s="7">
        <f t="shared" si="65"/>
        <v>0</v>
      </c>
      <c r="K710" s="4" t="s">
        <v>151</v>
      </c>
      <c r="L710" s="55"/>
      <c r="N710" s="41"/>
      <c r="O710" s="42"/>
      <c r="P710" s="43"/>
      <c r="Q710" s="44"/>
      <c r="R710" s="45"/>
      <c r="S710" s="45"/>
      <c r="T710" s="42"/>
    </row>
    <row r="711" spans="2:20" s="1" customFormat="1" ht="22.5" customHeight="1" x14ac:dyDescent="0.2">
      <c r="B711" s="14"/>
      <c r="C711" s="99">
        <v>132005</v>
      </c>
      <c r="D711" s="3" t="s">
        <v>16</v>
      </c>
      <c r="E711" s="65" t="s">
        <v>91</v>
      </c>
      <c r="F711" s="4" t="s">
        <v>92</v>
      </c>
      <c r="G711" s="5" t="s">
        <v>20</v>
      </c>
      <c r="H711" s="6">
        <v>16</v>
      </c>
      <c r="I711" s="7"/>
      <c r="J711" s="7">
        <f t="shared" si="65"/>
        <v>0</v>
      </c>
      <c r="K711" s="4" t="s">
        <v>151</v>
      </c>
      <c r="L711" s="55"/>
      <c r="N711" s="41"/>
      <c r="O711" s="42"/>
      <c r="P711" s="43"/>
      <c r="Q711" s="44"/>
      <c r="R711" s="45"/>
      <c r="S711" s="45"/>
      <c r="T711" s="42"/>
    </row>
    <row r="712" spans="2:20" s="1" customFormat="1" ht="22.5" customHeight="1" x14ac:dyDescent="0.2">
      <c r="B712" s="14"/>
      <c r="C712" s="99">
        <v>132006</v>
      </c>
      <c r="D712" s="3" t="s">
        <v>16</v>
      </c>
      <c r="E712" s="65" t="s">
        <v>93</v>
      </c>
      <c r="F712" s="4" t="s">
        <v>94</v>
      </c>
      <c r="G712" s="5" t="s">
        <v>20</v>
      </c>
      <c r="H712" s="6">
        <v>14</v>
      </c>
      <c r="I712" s="7"/>
      <c r="J712" s="7">
        <f t="shared" si="65"/>
        <v>0</v>
      </c>
      <c r="K712" s="4" t="s">
        <v>151</v>
      </c>
      <c r="L712" s="55"/>
      <c r="N712" s="41"/>
      <c r="O712" s="42"/>
      <c r="P712" s="43"/>
      <c r="Q712" s="44"/>
      <c r="R712" s="45"/>
      <c r="S712" s="45"/>
      <c r="T712" s="42"/>
    </row>
    <row r="713" spans="2:20" s="1" customFormat="1" ht="22.5" customHeight="1" x14ac:dyDescent="0.2">
      <c r="B713" s="14"/>
      <c r="C713" s="99">
        <v>132007</v>
      </c>
      <c r="D713" s="3" t="s">
        <v>16</v>
      </c>
      <c r="E713" s="65" t="s">
        <v>95</v>
      </c>
      <c r="F713" s="4" t="s">
        <v>96</v>
      </c>
      <c r="G713" s="5" t="s">
        <v>20</v>
      </c>
      <c r="H713" s="6">
        <v>4</v>
      </c>
      <c r="I713" s="7"/>
      <c r="J713" s="7">
        <f t="shared" si="65"/>
        <v>0</v>
      </c>
      <c r="K713" s="4" t="s">
        <v>151</v>
      </c>
      <c r="L713" s="55"/>
      <c r="N713" s="41"/>
      <c r="O713" s="42"/>
      <c r="P713" s="43"/>
      <c r="Q713" s="44"/>
      <c r="R713" s="45"/>
      <c r="S713" s="45"/>
      <c r="T713" s="42"/>
    </row>
    <row r="714" spans="2:20" s="1" customFormat="1" ht="22.5" customHeight="1" x14ac:dyDescent="0.2">
      <c r="B714" s="14"/>
      <c r="C714" s="99">
        <v>132008</v>
      </c>
      <c r="D714" s="3" t="s">
        <v>16</v>
      </c>
      <c r="E714" s="65" t="s">
        <v>97</v>
      </c>
      <c r="F714" s="4" t="s">
        <v>98</v>
      </c>
      <c r="G714" s="5" t="s">
        <v>99</v>
      </c>
      <c r="H714" s="6">
        <v>50</v>
      </c>
      <c r="I714" s="7"/>
      <c r="J714" s="7">
        <f t="shared" si="65"/>
        <v>0</v>
      </c>
      <c r="K714" s="4" t="s">
        <v>151</v>
      </c>
      <c r="L714" s="55"/>
      <c r="N714" s="41"/>
      <c r="O714" s="42"/>
      <c r="P714" s="43"/>
      <c r="Q714" s="44"/>
      <c r="R714" s="45"/>
      <c r="S714" s="45"/>
      <c r="T714" s="42"/>
    </row>
    <row r="715" spans="2:20" s="1" customFormat="1" ht="22.5" customHeight="1" x14ac:dyDescent="0.2">
      <c r="B715" s="14"/>
      <c r="C715" s="99">
        <v>132009</v>
      </c>
      <c r="D715" s="3" t="s">
        <v>16</v>
      </c>
      <c r="E715" s="65" t="s">
        <v>141</v>
      </c>
      <c r="F715" s="4" t="s">
        <v>245</v>
      </c>
      <c r="G715" s="5" t="s">
        <v>22</v>
      </c>
      <c r="H715" s="6">
        <f>H720+H721</f>
        <v>23.3</v>
      </c>
      <c r="I715" s="7"/>
      <c r="J715" s="7">
        <f t="shared" si="65"/>
        <v>0</v>
      </c>
      <c r="K715" s="4" t="s">
        <v>151</v>
      </c>
      <c r="L715" s="55"/>
      <c r="N715" s="41"/>
      <c r="O715" s="42"/>
      <c r="P715" s="43"/>
      <c r="Q715" s="44"/>
      <c r="R715" s="45"/>
      <c r="S715" s="45"/>
      <c r="T715" s="42"/>
    </row>
    <row r="716" spans="2:20" s="1" customFormat="1" ht="22.5" customHeight="1" x14ac:dyDescent="0.2">
      <c r="B716" s="14"/>
      <c r="C716" s="99">
        <v>132010</v>
      </c>
      <c r="D716" s="3" t="s">
        <v>16</v>
      </c>
      <c r="E716" s="65" t="s">
        <v>143</v>
      </c>
      <c r="F716" s="4" t="s">
        <v>246</v>
      </c>
      <c r="G716" s="5" t="s">
        <v>22</v>
      </c>
      <c r="H716" s="6">
        <f>H717+H722*0.1+H723</f>
        <v>8.952</v>
      </c>
      <c r="I716" s="7"/>
      <c r="J716" s="7">
        <f t="shared" si="65"/>
        <v>0</v>
      </c>
      <c r="K716" s="4" t="s">
        <v>151</v>
      </c>
      <c r="L716" s="55"/>
      <c r="N716" s="41"/>
      <c r="O716" s="42"/>
      <c r="P716" s="43"/>
      <c r="Q716" s="44"/>
      <c r="R716" s="45"/>
      <c r="S716" s="45"/>
      <c r="T716" s="42"/>
    </row>
    <row r="717" spans="2:20" s="1" customFormat="1" ht="22.5" customHeight="1" x14ac:dyDescent="0.2">
      <c r="B717" s="14"/>
      <c r="C717" s="99">
        <v>132011</v>
      </c>
      <c r="D717" s="3" t="s">
        <v>16</v>
      </c>
      <c r="E717" s="65" t="s">
        <v>60</v>
      </c>
      <c r="F717" s="4" t="s">
        <v>61</v>
      </c>
      <c r="G717" s="5" t="s">
        <v>22</v>
      </c>
      <c r="H717" s="6">
        <f>H722*0.1+H723</f>
        <v>4.476</v>
      </c>
      <c r="I717" s="7"/>
      <c r="J717" s="7">
        <f t="shared" si="65"/>
        <v>0</v>
      </c>
      <c r="K717" s="4" t="s">
        <v>151</v>
      </c>
      <c r="L717" s="55"/>
      <c r="N717" s="41"/>
      <c r="O717" s="42"/>
      <c r="P717" s="43"/>
      <c r="Q717" s="44"/>
      <c r="R717" s="45"/>
      <c r="S717" s="45"/>
      <c r="T717" s="42"/>
    </row>
    <row r="718" spans="2:20" s="1" customFormat="1" ht="22.5" customHeight="1" x14ac:dyDescent="0.2">
      <c r="B718" s="14"/>
      <c r="C718" s="99">
        <v>132012</v>
      </c>
      <c r="D718" s="3" t="s">
        <v>16</v>
      </c>
      <c r="E718" s="65" t="s">
        <v>62</v>
      </c>
      <c r="F718" s="4" t="s">
        <v>63</v>
      </c>
      <c r="G718" s="5" t="s">
        <v>22</v>
      </c>
      <c r="H718" s="6">
        <v>0.01</v>
      </c>
      <c r="I718" s="7"/>
      <c r="J718" s="7">
        <f t="shared" si="65"/>
        <v>0</v>
      </c>
      <c r="K718" s="4" t="s">
        <v>151</v>
      </c>
      <c r="L718" s="55"/>
      <c r="N718" s="41"/>
      <c r="O718" s="42"/>
      <c r="P718" s="43"/>
      <c r="Q718" s="44"/>
      <c r="R718" s="45"/>
      <c r="S718" s="45"/>
      <c r="T718" s="42"/>
    </row>
    <row r="719" spans="2:20" s="1" customFormat="1" ht="22.5" customHeight="1" x14ac:dyDescent="0.2">
      <c r="B719" s="14"/>
      <c r="C719" s="3"/>
      <c r="D719" s="3"/>
      <c r="E719" s="64" t="s">
        <v>84</v>
      </c>
      <c r="F719" s="4"/>
      <c r="G719" s="5"/>
      <c r="H719" s="6"/>
      <c r="I719" s="7"/>
      <c r="J719" s="7"/>
      <c r="K719" s="62"/>
      <c r="L719" s="16"/>
      <c r="N719" s="41"/>
      <c r="O719" s="42"/>
      <c r="P719" s="43"/>
      <c r="Q719" s="44"/>
      <c r="R719" s="45"/>
      <c r="S719" s="45"/>
      <c r="T719" s="42"/>
    </row>
    <row r="720" spans="2:20" s="1" customFormat="1" ht="22.5" customHeight="1" x14ac:dyDescent="0.2">
      <c r="B720" s="14"/>
      <c r="C720" s="100">
        <v>132013</v>
      </c>
      <c r="D720" s="66" t="s">
        <v>23</v>
      </c>
      <c r="E720" s="67" t="s">
        <v>65</v>
      </c>
      <c r="F720" s="68" t="s">
        <v>66</v>
      </c>
      <c r="G720" s="69" t="s">
        <v>22</v>
      </c>
      <c r="H720" s="70">
        <v>6.3</v>
      </c>
      <c r="I720" s="71"/>
      <c r="J720" s="71">
        <f t="shared" ref="J720:J728" si="66">ROUND(I720*H720,2)</f>
        <v>0</v>
      </c>
      <c r="K720" s="68" t="s">
        <v>151</v>
      </c>
      <c r="L720" s="56"/>
      <c r="N720" s="41"/>
      <c r="O720" s="42"/>
      <c r="P720" s="43"/>
      <c r="Q720" s="44"/>
      <c r="R720" s="45"/>
      <c r="S720" s="45"/>
      <c r="T720" s="42"/>
    </row>
    <row r="721" spans="2:20" s="1" customFormat="1" ht="22.5" customHeight="1" x14ac:dyDescent="0.2">
      <c r="B721" s="14"/>
      <c r="C721" s="100">
        <v>132014</v>
      </c>
      <c r="D721" s="66" t="s">
        <v>23</v>
      </c>
      <c r="E721" s="67" t="s">
        <v>24</v>
      </c>
      <c r="F721" s="68" t="s">
        <v>64</v>
      </c>
      <c r="G721" s="69" t="s">
        <v>22</v>
      </c>
      <c r="H721" s="70">
        <v>17</v>
      </c>
      <c r="I721" s="71"/>
      <c r="J721" s="71">
        <f t="shared" si="66"/>
        <v>0</v>
      </c>
      <c r="K721" s="68" t="s">
        <v>151</v>
      </c>
      <c r="L721" s="56"/>
      <c r="N721" s="41"/>
      <c r="O721" s="42"/>
      <c r="P721" s="43"/>
      <c r="Q721" s="44"/>
      <c r="R721" s="45"/>
      <c r="S721" s="45"/>
      <c r="T721" s="42"/>
    </row>
    <row r="722" spans="2:20" s="1" customFormat="1" ht="22.5" customHeight="1" x14ac:dyDescent="0.2">
      <c r="B722" s="14"/>
      <c r="C722" s="100">
        <v>132015</v>
      </c>
      <c r="D722" s="66" t="s">
        <v>23</v>
      </c>
      <c r="E722" s="67" t="s">
        <v>67</v>
      </c>
      <c r="F722" s="68" t="s">
        <v>152</v>
      </c>
      <c r="G722" s="69" t="s">
        <v>20</v>
      </c>
      <c r="H722" s="70">
        <v>2</v>
      </c>
      <c r="I722" s="71"/>
      <c r="J722" s="71">
        <f t="shared" si="66"/>
        <v>0</v>
      </c>
      <c r="K722" s="68" t="s">
        <v>151</v>
      </c>
      <c r="L722" s="56"/>
      <c r="N722" s="41"/>
      <c r="O722" s="42"/>
      <c r="P722" s="43"/>
      <c r="Q722" s="44"/>
      <c r="R722" s="45"/>
      <c r="S722" s="45"/>
      <c r="T722" s="42"/>
    </row>
    <row r="723" spans="2:20" s="1" customFormat="1" ht="22.5" customHeight="1" x14ac:dyDescent="0.2">
      <c r="B723" s="14"/>
      <c r="C723" s="100">
        <v>132016</v>
      </c>
      <c r="D723" s="66" t="s">
        <v>23</v>
      </c>
      <c r="E723" s="67" t="s">
        <v>100</v>
      </c>
      <c r="F723" s="68" t="s">
        <v>101</v>
      </c>
      <c r="G723" s="69" t="s">
        <v>18</v>
      </c>
      <c r="H723" s="70">
        <v>4.2759999999999998</v>
      </c>
      <c r="I723" s="71"/>
      <c r="J723" s="71">
        <f t="shared" si="66"/>
        <v>0</v>
      </c>
      <c r="K723" s="68" t="s">
        <v>151</v>
      </c>
      <c r="L723" s="56"/>
      <c r="N723" s="41"/>
      <c r="O723" s="42"/>
      <c r="P723" s="43"/>
      <c r="Q723" s="44"/>
      <c r="R723" s="45"/>
      <c r="S723" s="45"/>
      <c r="T723" s="42"/>
    </row>
    <row r="724" spans="2:20" s="1" customFormat="1" ht="22.5" customHeight="1" x14ac:dyDescent="0.2">
      <c r="B724" s="14"/>
      <c r="C724" s="100">
        <v>132017</v>
      </c>
      <c r="D724" s="66" t="s">
        <v>23</v>
      </c>
      <c r="E724" s="67" t="s">
        <v>39</v>
      </c>
      <c r="F724" s="68" t="s">
        <v>40</v>
      </c>
      <c r="G724" s="69" t="s">
        <v>20</v>
      </c>
      <c r="H724" s="70">
        <v>590</v>
      </c>
      <c r="I724" s="71"/>
      <c r="J724" s="71">
        <f t="shared" si="66"/>
        <v>0</v>
      </c>
      <c r="K724" s="68" t="s">
        <v>151</v>
      </c>
      <c r="L724" s="56"/>
      <c r="N724" s="41"/>
      <c r="O724" s="42"/>
      <c r="P724" s="43"/>
      <c r="Q724" s="44"/>
      <c r="R724" s="45"/>
      <c r="S724" s="45"/>
      <c r="T724" s="42"/>
    </row>
    <row r="725" spans="2:20" s="1" customFormat="1" ht="22.5" customHeight="1" x14ac:dyDescent="0.2">
      <c r="B725" s="14"/>
      <c r="C725" s="100">
        <v>132018</v>
      </c>
      <c r="D725" s="66" t="s">
        <v>23</v>
      </c>
      <c r="E725" s="67" t="s">
        <v>37</v>
      </c>
      <c r="F725" s="68" t="s">
        <v>38</v>
      </c>
      <c r="G725" s="69" t="s">
        <v>20</v>
      </c>
      <c r="H725" s="70">
        <v>262</v>
      </c>
      <c r="I725" s="71"/>
      <c r="J725" s="71">
        <f t="shared" si="66"/>
        <v>0</v>
      </c>
      <c r="K725" s="68" t="s">
        <v>151</v>
      </c>
      <c r="L725" s="56"/>
      <c r="N725" s="41"/>
      <c r="O725" s="42"/>
      <c r="P725" s="43"/>
      <c r="Q725" s="44"/>
      <c r="R725" s="45"/>
      <c r="S725" s="45"/>
      <c r="T725" s="42"/>
    </row>
    <row r="726" spans="2:20" s="1" customFormat="1" ht="22.5" customHeight="1" x14ac:dyDescent="0.2">
      <c r="B726" s="14"/>
      <c r="C726" s="100">
        <v>132019</v>
      </c>
      <c r="D726" s="66" t="s">
        <v>23</v>
      </c>
      <c r="E726" s="67" t="s">
        <v>87</v>
      </c>
      <c r="F726" s="68" t="s">
        <v>88</v>
      </c>
      <c r="G726" s="69" t="s">
        <v>20</v>
      </c>
      <c r="H726" s="70">
        <v>312</v>
      </c>
      <c r="I726" s="71"/>
      <c r="J726" s="71">
        <f t="shared" si="66"/>
        <v>0</v>
      </c>
      <c r="K726" s="68" t="s">
        <v>151</v>
      </c>
      <c r="L726" s="56"/>
      <c r="N726" s="41"/>
      <c r="O726" s="42"/>
      <c r="P726" s="43"/>
      <c r="Q726" s="44"/>
      <c r="R726" s="45"/>
      <c r="S726" s="45"/>
      <c r="T726" s="42"/>
    </row>
    <row r="727" spans="2:20" s="1" customFormat="1" ht="22.5" customHeight="1" x14ac:dyDescent="0.2">
      <c r="B727" s="14"/>
      <c r="C727" s="100">
        <v>132020</v>
      </c>
      <c r="D727" s="66" t="s">
        <v>23</v>
      </c>
      <c r="E727" s="67" t="s">
        <v>41</v>
      </c>
      <c r="F727" s="68" t="s">
        <v>153</v>
      </c>
      <c r="G727" s="69" t="s">
        <v>20</v>
      </c>
      <c r="H727" s="70">
        <v>90</v>
      </c>
      <c r="I727" s="71"/>
      <c r="J727" s="71">
        <f t="shared" si="66"/>
        <v>0</v>
      </c>
      <c r="K727" s="68" t="s">
        <v>151</v>
      </c>
      <c r="L727" s="56"/>
      <c r="N727" s="41"/>
      <c r="O727" s="42"/>
      <c r="P727" s="43"/>
      <c r="Q727" s="44"/>
      <c r="R727" s="45"/>
      <c r="S727" s="45"/>
      <c r="T727" s="42"/>
    </row>
    <row r="728" spans="2:20" s="1" customFormat="1" ht="22.5" customHeight="1" x14ac:dyDescent="0.2">
      <c r="B728" s="14"/>
      <c r="C728" s="100">
        <v>132021</v>
      </c>
      <c r="D728" s="66" t="s">
        <v>23</v>
      </c>
      <c r="E728" s="67" t="s">
        <v>89</v>
      </c>
      <c r="F728" s="68" t="s">
        <v>90</v>
      </c>
      <c r="G728" s="69" t="s">
        <v>17</v>
      </c>
      <c r="H728" s="70">
        <v>2</v>
      </c>
      <c r="I728" s="71"/>
      <c r="J728" s="71">
        <f t="shared" si="66"/>
        <v>0</v>
      </c>
      <c r="K728" s="68" t="s">
        <v>151</v>
      </c>
      <c r="L728" s="56"/>
      <c r="N728" s="41"/>
      <c r="O728" s="42"/>
      <c r="P728" s="46"/>
      <c r="Q728" s="45"/>
      <c r="R728" s="45"/>
      <c r="S728" s="45"/>
      <c r="T728" s="42"/>
    </row>
    <row r="729" spans="2:20" s="1" customFormat="1" ht="22.5" customHeight="1" x14ac:dyDescent="0.2">
      <c r="B729" s="14"/>
      <c r="L729" s="16"/>
    </row>
    <row r="730" spans="2:20" s="1" customFormat="1" ht="22.5" customHeight="1" x14ac:dyDescent="0.2">
      <c r="B730" s="14"/>
      <c r="L730" s="16"/>
    </row>
    <row r="731" spans="2:20" s="1" customFormat="1" ht="22.5" customHeight="1" x14ac:dyDescent="0.2">
      <c r="B731" s="14"/>
      <c r="C731" s="83" t="s">
        <v>201</v>
      </c>
      <c r="D731" s="84"/>
      <c r="E731" s="85"/>
      <c r="F731" s="85"/>
      <c r="G731" s="86"/>
      <c r="H731" s="86"/>
      <c r="I731" s="86"/>
      <c r="J731" s="87">
        <f>SUM(J732:J770)</f>
        <v>0</v>
      </c>
      <c r="L731" s="16"/>
    </row>
    <row r="732" spans="2:20" s="1" customFormat="1" ht="22.5" customHeight="1" x14ac:dyDescent="0.2">
      <c r="B732" s="14"/>
      <c r="C732" s="3"/>
      <c r="D732" s="3"/>
      <c r="E732" s="64" t="s">
        <v>83</v>
      </c>
      <c r="F732" s="4"/>
      <c r="G732" s="5"/>
      <c r="H732" s="6"/>
      <c r="I732" s="7"/>
      <c r="J732" s="7"/>
      <c r="K732" s="62"/>
      <c r="L732" s="16"/>
    </row>
    <row r="733" spans="2:20" s="1" customFormat="1" ht="22.5" customHeight="1" x14ac:dyDescent="0.2">
      <c r="B733" s="14"/>
      <c r="C733" s="99">
        <v>133001</v>
      </c>
      <c r="D733" s="3" t="s">
        <v>16</v>
      </c>
      <c r="E733" s="65" t="s">
        <v>112</v>
      </c>
      <c r="F733" s="4" t="s">
        <v>113</v>
      </c>
      <c r="G733" s="5" t="s">
        <v>17</v>
      </c>
      <c r="H733" s="6">
        <v>186</v>
      </c>
      <c r="I733" s="7"/>
      <c r="J733" s="7">
        <f t="shared" ref="J733:J754" si="67">ROUND(I733*H733,2)</f>
        <v>0</v>
      </c>
      <c r="K733" s="4" t="s">
        <v>151</v>
      </c>
      <c r="L733" s="55"/>
      <c r="N733" s="41"/>
      <c r="O733" s="42"/>
      <c r="P733" s="43"/>
      <c r="Q733" s="44"/>
      <c r="R733" s="45"/>
      <c r="S733" s="45"/>
      <c r="T733" s="42"/>
    </row>
    <row r="734" spans="2:20" s="1" customFormat="1" ht="22.5" customHeight="1" x14ac:dyDescent="0.2">
      <c r="B734" s="14"/>
      <c r="C734" s="99">
        <v>133002</v>
      </c>
      <c r="D734" s="3" t="s">
        <v>16</v>
      </c>
      <c r="E734" s="65" t="s">
        <v>47</v>
      </c>
      <c r="F734" s="4" t="s">
        <v>48</v>
      </c>
      <c r="G734" s="5" t="s">
        <v>17</v>
      </c>
      <c r="H734" s="6">
        <v>1675</v>
      </c>
      <c r="I734" s="7"/>
      <c r="J734" s="7">
        <f t="shared" si="67"/>
        <v>0</v>
      </c>
      <c r="K734" s="4" t="s">
        <v>151</v>
      </c>
      <c r="L734" s="55"/>
      <c r="N734" s="41"/>
      <c r="O734" s="42"/>
      <c r="P734" s="43"/>
      <c r="Q734" s="44"/>
      <c r="R734" s="45"/>
      <c r="S734" s="45"/>
      <c r="T734" s="42"/>
    </row>
    <row r="735" spans="2:20" s="1" customFormat="1" ht="22.5" customHeight="1" x14ac:dyDescent="0.2">
      <c r="B735" s="14"/>
      <c r="C735" s="99">
        <v>133003</v>
      </c>
      <c r="D735" s="3" t="s">
        <v>16</v>
      </c>
      <c r="E735" s="65" t="s">
        <v>49</v>
      </c>
      <c r="F735" s="4" t="s">
        <v>50</v>
      </c>
      <c r="G735" s="5" t="s">
        <v>18</v>
      </c>
      <c r="H735" s="6">
        <v>167.5</v>
      </c>
      <c r="I735" s="7"/>
      <c r="J735" s="7">
        <f t="shared" si="67"/>
        <v>0</v>
      </c>
      <c r="K735" s="4" t="s">
        <v>151</v>
      </c>
      <c r="L735" s="55"/>
      <c r="N735" s="41"/>
      <c r="O735" s="42"/>
      <c r="P735" s="43"/>
      <c r="Q735" s="44"/>
      <c r="R735" s="45"/>
      <c r="S735" s="45"/>
      <c r="T735" s="42"/>
    </row>
    <row r="736" spans="2:20" s="1" customFormat="1" ht="22.5" customHeight="1" x14ac:dyDescent="0.2">
      <c r="B736" s="14"/>
      <c r="C736" s="99">
        <v>133004</v>
      </c>
      <c r="D736" s="3" t="s">
        <v>16</v>
      </c>
      <c r="E736" s="65" t="s">
        <v>45</v>
      </c>
      <c r="F736" s="4" t="s">
        <v>46</v>
      </c>
      <c r="G736" s="5" t="s">
        <v>18</v>
      </c>
      <c r="H736" s="6">
        <v>371.52</v>
      </c>
      <c r="I736" s="7"/>
      <c r="J736" s="7">
        <f t="shared" si="67"/>
        <v>0</v>
      </c>
      <c r="K736" s="4" t="s">
        <v>151</v>
      </c>
      <c r="L736" s="55"/>
      <c r="N736" s="41"/>
      <c r="O736" s="42"/>
      <c r="P736" s="43"/>
      <c r="Q736" s="44"/>
      <c r="R736" s="45"/>
      <c r="S736" s="45"/>
      <c r="T736" s="42"/>
    </row>
    <row r="737" spans="2:20" s="1" customFormat="1" ht="22.5" customHeight="1" x14ac:dyDescent="0.2">
      <c r="B737" s="14"/>
      <c r="C737" s="99">
        <v>133005</v>
      </c>
      <c r="D737" s="3" t="s">
        <v>16</v>
      </c>
      <c r="E737" s="65" t="s">
        <v>105</v>
      </c>
      <c r="F737" s="4" t="s">
        <v>106</v>
      </c>
      <c r="G737" s="5" t="s">
        <v>18</v>
      </c>
      <c r="H737" s="6">
        <v>240</v>
      </c>
      <c r="I737" s="7"/>
      <c r="J737" s="7">
        <f t="shared" si="67"/>
        <v>0</v>
      </c>
      <c r="K737" s="4" t="s">
        <v>151</v>
      </c>
      <c r="L737" s="55"/>
      <c r="N737" s="41"/>
      <c r="O737" s="42"/>
      <c r="P737" s="43"/>
      <c r="Q737" s="44"/>
      <c r="R737" s="45"/>
      <c r="S737" s="45"/>
      <c r="T737" s="42"/>
    </row>
    <row r="738" spans="2:20" s="1" customFormat="1" ht="22.5" customHeight="1" x14ac:dyDescent="0.2">
      <c r="B738" s="14"/>
      <c r="C738" s="99">
        <v>133006</v>
      </c>
      <c r="D738" s="3" t="s">
        <v>16</v>
      </c>
      <c r="E738" s="65" t="s">
        <v>102</v>
      </c>
      <c r="F738" s="4" t="s">
        <v>103</v>
      </c>
      <c r="G738" s="5" t="s">
        <v>20</v>
      </c>
      <c r="H738" s="6">
        <v>44</v>
      </c>
      <c r="I738" s="7"/>
      <c r="J738" s="7">
        <f t="shared" si="67"/>
        <v>0</v>
      </c>
      <c r="K738" s="4" t="s">
        <v>151</v>
      </c>
      <c r="L738" s="55"/>
      <c r="N738" s="41"/>
      <c r="O738" s="42"/>
      <c r="P738" s="43"/>
      <c r="Q738" s="44"/>
      <c r="R738" s="45"/>
      <c r="S738" s="45"/>
      <c r="T738" s="42"/>
    </row>
    <row r="739" spans="2:20" s="1" customFormat="1" ht="22.5" customHeight="1" x14ac:dyDescent="0.2">
      <c r="B739" s="14"/>
      <c r="C739" s="99">
        <v>133007</v>
      </c>
      <c r="D739" s="3" t="s">
        <v>16</v>
      </c>
      <c r="E739" s="65" t="s">
        <v>51</v>
      </c>
      <c r="F739" s="4" t="s">
        <v>52</v>
      </c>
      <c r="G739" s="5" t="s">
        <v>20</v>
      </c>
      <c r="H739" s="6">
        <v>2145</v>
      </c>
      <c r="I739" s="7"/>
      <c r="J739" s="7">
        <f t="shared" si="67"/>
        <v>0</v>
      </c>
      <c r="K739" s="4" t="s">
        <v>151</v>
      </c>
      <c r="L739" s="55"/>
      <c r="N739" s="41"/>
      <c r="O739" s="42"/>
      <c r="P739" s="43"/>
      <c r="Q739" s="44"/>
      <c r="R739" s="45"/>
      <c r="S739" s="45"/>
      <c r="T739" s="42"/>
    </row>
    <row r="740" spans="2:20" s="1" customFormat="1" ht="22.5" customHeight="1" x14ac:dyDescent="0.2">
      <c r="B740" s="14"/>
      <c r="C740" s="99">
        <v>133008</v>
      </c>
      <c r="D740" s="3" t="s">
        <v>16</v>
      </c>
      <c r="E740" s="65" t="s">
        <v>53</v>
      </c>
      <c r="F740" s="4" t="s">
        <v>54</v>
      </c>
      <c r="G740" s="5" t="s">
        <v>20</v>
      </c>
      <c r="H740" s="6">
        <v>14</v>
      </c>
      <c r="I740" s="7"/>
      <c r="J740" s="7">
        <f t="shared" si="67"/>
        <v>0</v>
      </c>
      <c r="K740" s="4" t="s">
        <v>151</v>
      </c>
      <c r="L740" s="55"/>
      <c r="N740" s="41"/>
      <c r="O740" s="42"/>
      <c r="P740" s="43"/>
      <c r="Q740" s="44"/>
      <c r="R740" s="45"/>
      <c r="S740" s="45"/>
      <c r="T740" s="42"/>
    </row>
    <row r="741" spans="2:20" s="1" customFormat="1" ht="22.5" customHeight="1" x14ac:dyDescent="0.2">
      <c r="B741" s="14"/>
      <c r="C741" s="99">
        <v>133009</v>
      </c>
      <c r="D741" s="3" t="s">
        <v>16</v>
      </c>
      <c r="E741" s="65" t="s">
        <v>155</v>
      </c>
      <c r="F741" s="4" t="s">
        <v>156</v>
      </c>
      <c r="G741" s="5" t="s">
        <v>157</v>
      </c>
      <c r="H741" s="6">
        <f>2080/2</f>
        <v>1040</v>
      </c>
      <c r="I741" s="7"/>
      <c r="J741" s="7">
        <f t="shared" si="67"/>
        <v>0</v>
      </c>
      <c r="K741" s="4" t="s">
        <v>151</v>
      </c>
      <c r="L741" s="55"/>
      <c r="N741" s="41"/>
      <c r="O741" s="42"/>
      <c r="P741" s="43"/>
      <c r="Q741" s="44"/>
      <c r="R741" s="45"/>
      <c r="S741" s="45"/>
      <c r="T741" s="42"/>
    </row>
    <row r="742" spans="2:20" s="1" customFormat="1" ht="22.5" customHeight="1" x14ac:dyDescent="0.2">
      <c r="B742" s="14"/>
      <c r="C742" s="99">
        <v>133010</v>
      </c>
      <c r="D742" s="3" t="s">
        <v>16</v>
      </c>
      <c r="E742" s="65" t="s">
        <v>55</v>
      </c>
      <c r="F742" s="4" t="s">
        <v>56</v>
      </c>
      <c r="G742" s="5" t="s">
        <v>19</v>
      </c>
      <c r="H742" s="6">
        <v>0.03</v>
      </c>
      <c r="I742" s="7"/>
      <c r="J742" s="7">
        <f t="shared" si="67"/>
        <v>0</v>
      </c>
      <c r="K742" s="4" t="s">
        <v>151</v>
      </c>
      <c r="L742" s="55"/>
      <c r="N742" s="41"/>
      <c r="O742" s="42"/>
      <c r="P742" s="43"/>
      <c r="Q742" s="44"/>
      <c r="R742" s="45"/>
      <c r="S742" s="45"/>
      <c r="T742" s="42"/>
    </row>
    <row r="743" spans="2:20" s="1" customFormat="1" ht="22.5" customHeight="1" x14ac:dyDescent="0.2">
      <c r="B743" s="14"/>
      <c r="C743" s="99">
        <v>133011</v>
      </c>
      <c r="D743" s="3" t="s">
        <v>16</v>
      </c>
      <c r="E743" s="65" t="s">
        <v>21</v>
      </c>
      <c r="F743" s="4" t="s">
        <v>57</v>
      </c>
      <c r="G743" s="5" t="s">
        <v>19</v>
      </c>
      <c r="H743" s="6">
        <v>2.645</v>
      </c>
      <c r="I743" s="7"/>
      <c r="J743" s="7">
        <f t="shared" si="67"/>
        <v>0</v>
      </c>
      <c r="K743" s="4" t="s">
        <v>151</v>
      </c>
      <c r="L743" s="55"/>
      <c r="N743" s="41"/>
      <c r="O743" s="42"/>
      <c r="P743" s="43"/>
      <c r="Q743" s="44"/>
      <c r="R743" s="45"/>
      <c r="S743" s="45"/>
      <c r="T743" s="42"/>
    </row>
    <row r="744" spans="2:20" s="1" customFormat="1" ht="22.5" customHeight="1" x14ac:dyDescent="0.2">
      <c r="B744" s="14"/>
      <c r="C744" s="99">
        <v>133012</v>
      </c>
      <c r="D744" s="3" t="s">
        <v>16</v>
      </c>
      <c r="E744" s="65" t="s">
        <v>160</v>
      </c>
      <c r="F744" s="4" t="s">
        <v>161</v>
      </c>
      <c r="G744" s="5" t="s">
        <v>99</v>
      </c>
      <c r="H744" s="6">
        <v>28.35</v>
      </c>
      <c r="I744" s="7"/>
      <c r="J744" s="7">
        <f t="shared" si="67"/>
        <v>0</v>
      </c>
      <c r="K744" s="4" t="s">
        <v>151</v>
      </c>
      <c r="L744" s="55"/>
      <c r="N744" s="41"/>
      <c r="O744" s="42"/>
      <c r="P744" s="43"/>
      <c r="Q744" s="44"/>
      <c r="R744" s="45"/>
      <c r="S744" s="45"/>
      <c r="T744" s="42"/>
    </row>
    <row r="745" spans="2:20" s="1" customFormat="1" ht="22.5" customHeight="1" x14ac:dyDescent="0.2">
      <c r="B745" s="14"/>
      <c r="C745" s="99">
        <v>133013</v>
      </c>
      <c r="D745" s="3" t="s">
        <v>16</v>
      </c>
      <c r="E745" s="65" t="s">
        <v>162</v>
      </c>
      <c r="F745" s="4" t="s">
        <v>163</v>
      </c>
      <c r="G745" s="5" t="s">
        <v>99</v>
      </c>
      <c r="H745" s="6">
        <v>28.35</v>
      </c>
      <c r="I745" s="7"/>
      <c r="J745" s="7">
        <f t="shared" si="67"/>
        <v>0</v>
      </c>
      <c r="K745" s="4" t="s">
        <v>151</v>
      </c>
      <c r="L745" s="55"/>
      <c r="N745" s="41"/>
      <c r="O745" s="42"/>
      <c r="P745" s="43"/>
      <c r="Q745" s="44"/>
      <c r="R745" s="45"/>
      <c r="S745" s="45"/>
      <c r="T745" s="42"/>
    </row>
    <row r="746" spans="2:20" s="1" customFormat="1" ht="22.5" customHeight="1" x14ac:dyDescent="0.2">
      <c r="B746" s="14"/>
      <c r="C746" s="99">
        <v>133014</v>
      </c>
      <c r="D746" s="3" t="s">
        <v>16</v>
      </c>
      <c r="E746" s="65" t="s">
        <v>122</v>
      </c>
      <c r="F746" s="4" t="s">
        <v>123</v>
      </c>
      <c r="G746" s="5" t="s">
        <v>99</v>
      </c>
      <c r="H746" s="6">
        <v>10</v>
      </c>
      <c r="I746" s="7"/>
      <c r="J746" s="7">
        <f t="shared" si="67"/>
        <v>0</v>
      </c>
      <c r="K746" s="4" t="s">
        <v>151</v>
      </c>
      <c r="L746" s="55"/>
      <c r="N746" s="41"/>
      <c r="O746" s="42"/>
      <c r="P746" s="43"/>
      <c r="Q746" s="44"/>
      <c r="R746" s="45"/>
      <c r="S746" s="45"/>
      <c r="T746" s="42"/>
    </row>
    <row r="747" spans="2:20" s="1" customFormat="1" ht="22.5" customHeight="1" x14ac:dyDescent="0.2">
      <c r="B747" s="14"/>
      <c r="C747" s="99">
        <v>133015</v>
      </c>
      <c r="D747" s="3" t="s">
        <v>16</v>
      </c>
      <c r="E747" s="65" t="s">
        <v>124</v>
      </c>
      <c r="F747" s="4" t="s">
        <v>123</v>
      </c>
      <c r="G747" s="5" t="s">
        <v>99</v>
      </c>
      <c r="H747" s="6">
        <v>10</v>
      </c>
      <c r="I747" s="7"/>
      <c r="J747" s="7">
        <f t="shared" si="67"/>
        <v>0</v>
      </c>
      <c r="K747" s="4" t="s">
        <v>151</v>
      </c>
      <c r="L747" s="55"/>
      <c r="N747" s="41"/>
      <c r="O747" s="42"/>
      <c r="P747" s="43"/>
      <c r="Q747" s="44"/>
      <c r="R747" s="45"/>
      <c r="S747" s="45"/>
      <c r="T747" s="42"/>
    </row>
    <row r="748" spans="2:20" s="1" customFormat="1" ht="22.5" customHeight="1" x14ac:dyDescent="0.2">
      <c r="B748" s="14"/>
      <c r="C748" s="99">
        <v>133016</v>
      </c>
      <c r="D748" s="3" t="s">
        <v>16</v>
      </c>
      <c r="E748" s="65" t="s">
        <v>242</v>
      </c>
      <c r="F748" s="4" t="s">
        <v>243</v>
      </c>
      <c r="G748" s="5" t="s">
        <v>17</v>
      </c>
      <c r="H748" s="6">
        <f>2500*3</f>
        <v>7500</v>
      </c>
      <c r="I748" s="7"/>
      <c r="J748" s="7">
        <f t="shared" si="67"/>
        <v>0</v>
      </c>
      <c r="K748" s="4" t="s">
        <v>151</v>
      </c>
      <c r="L748" s="55"/>
      <c r="N748" s="41"/>
      <c r="O748" s="42"/>
      <c r="P748" s="43"/>
      <c r="Q748" s="44"/>
      <c r="R748" s="45"/>
      <c r="S748" s="45"/>
      <c r="T748" s="42"/>
    </row>
    <row r="749" spans="2:20" s="1" customFormat="1" ht="22.5" customHeight="1" x14ac:dyDescent="0.2">
      <c r="B749" s="14"/>
      <c r="C749" s="99">
        <v>133017</v>
      </c>
      <c r="D749" s="3" t="s">
        <v>16</v>
      </c>
      <c r="E749" s="65" t="s">
        <v>141</v>
      </c>
      <c r="F749" s="4" t="s">
        <v>245</v>
      </c>
      <c r="G749" s="5" t="s">
        <v>22</v>
      </c>
      <c r="H749" s="6">
        <f>H751+H757+H758</f>
        <v>2082.172</v>
      </c>
      <c r="I749" s="7"/>
      <c r="J749" s="7">
        <f t="shared" si="67"/>
        <v>0</v>
      </c>
      <c r="K749" s="4" t="s">
        <v>151</v>
      </c>
      <c r="L749" s="55"/>
      <c r="N749" s="41"/>
      <c r="O749" s="42"/>
      <c r="P749" s="43"/>
      <c r="Q749" s="44"/>
      <c r="R749" s="45"/>
      <c r="S749" s="45"/>
      <c r="T749" s="42"/>
    </row>
    <row r="750" spans="2:20" s="1" customFormat="1" ht="22.5" customHeight="1" x14ac:dyDescent="0.2">
      <c r="B750" s="14"/>
      <c r="C750" s="99">
        <v>133018</v>
      </c>
      <c r="D750" s="3" t="s">
        <v>16</v>
      </c>
      <c r="E750" s="65" t="s">
        <v>143</v>
      </c>
      <c r="F750" s="4" t="s">
        <v>246</v>
      </c>
      <c r="G750" s="5" t="s">
        <v>22</v>
      </c>
      <c r="H750" s="6">
        <f>H752+H753+H759*0.1+H760*0.3+H761*3*0.2*2.2</f>
        <v>1306.2</v>
      </c>
      <c r="I750" s="7"/>
      <c r="J750" s="7">
        <f t="shared" si="67"/>
        <v>0</v>
      </c>
      <c r="K750" s="4" t="s">
        <v>151</v>
      </c>
      <c r="L750" s="55"/>
      <c r="N750" s="41"/>
      <c r="O750" s="42"/>
      <c r="P750" s="43"/>
      <c r="Q750" s="44"/>
      <c r="R750" s="45"/>
      <c r="S750" s="45"/>
      <c r="T750" s="42"/>
    </row>
    <row r="751" spans="2:20" s="1" customFormat="1" ht="22.5" customHeight="1" x14ac:dyDescent="0.2">
      <c r="B751" s="14"/>
      <c r="C751" s="99">
        <v>133019</v>
      </c>
      <c r="D751" s="3" t="s">
        <v>16</v>
      </c>
      <c r="E751" s="65" t="s">
        <v>58</v>
      </c>
      <c r="F751" s="4" t="s">
        <v>59</v>
      </c>
      <c r="G751" s="5" t="s">
        <v>22</v>
      </c>
      <c r="H751" s="6">
        <f>H736*1.9+H755*2.2</f>
        <v>741.08799999999997</v>
      </c>
      <c r="I751" s="7"/>
      <c r="J751" s="7">
        <f t="shared" si="67"/>
        <v>0</v>
      </c>
      <c r="K751" s="4" t="s">
        <v>151</v>
      </c>
      <c r="L751" s="55"/>
      <c r="N751" s="41"/>
      <c r="O751" s="42"/>
      <c r="P751" s="43"/>
      <c r="Q751" s="44"/>
      <c r="R751" s="45"/>
      <c r="S751" s="45"/>
      <c r="T751" s="42"/>
    </row>
    <row r="752" spans="2:20" s="1" customFormat="1" ht="22.5" customHeight="1" x14ac:dyDescent="0.2">
      <c r="B752" s="14"/>
      <c r="C752" s="99">
        <v>133020</v>
      </c>
      <c r="D752" s="3" t="s">
        <v>16</v>
      </c>
      <c r="E752" s="65" t="s">
        <v>60</v>
      </c>
      <c r="F752" s="4" t="s">
        <v>61</v>
      </c>
      <c r="G752" s="5" t="s">
        <v>22</v>
      </c>
      <c r="H752" s="6">
        <f>(H738+H740)*0.1</f>
        <v>5.8000000000000007</v>
      </c>
      <c r="I752" s="7"/>
      <c r="J752" s="7">
        <f t="shared" si="67"/>
        <v>0</v>
      </c>
      <c r="K752" s="4" t="s">
        <v>151</v>
      </c>
      <c r="L752" s="55"/>
      <c r="N752" s="41"/>
      <c r="O752" s="42"/>
      <c r="P752" s="43"/>
      <c r="Q752" s="44"/>
      <c r="R752" s="45"/>
      <c r="S752" s="45"/>
      <c r="T752" s="42"/>
    </row>
    <row r="753" spans="2:20" s="1" customFormat="1" ht="22.5" customHeight="1" x14ac:dyDescent="0.2">
      <c r="B753" s="14"/>
      <c r="C753" s="99">
        <v>133021</v>
      </c>
      <c r="D753" s="3" t="s">
        <v>16</v>
      </c>
      <c r="E753" s="65" t="s">
        <v>208</v>
      </c>
      <c r="F753" s="4" t="s">
        <v>209</v>
      </c>
      <c r="G753" s="5" t="s">
        <v>22</v>
      </c>
      <c r="H753" s="6">
        <f>(H739-H740)*0.3</f>
        <v>639.29999999999995</v>
      </c>
      <c r="I753" s="7"/>
      <c r="J753" s="7">
        <f t="shared" si="67"/>
        <v>0</v>
      </c>
      <c r="K753" s="4" t="s">
        <v>151</v>
      </c>
      <c r="L753" s="55"/>
      <c r="N753" s="41"/>
      <c r="O753" s="42"/>
      <c r="P753" s="43"/>
      <c r="Q753" s="44"/>
      <c r="R753" s="45"/>
      <c r="S753" s="45"/>
      <c r="T753" s="42"/>
    </row>
    <row r="754" spans="2:20" s="1" customFormat="1" ht="22.5" customHeight="1" x14ac:dyDescent="0.2">
      <c r="B754" s="14"/>
      <c r="C754" s="99">
        <v>133022</v>
      </c>
      <c r="D754" s="3" t="s">
        <v>16</v>
      </c>
      <c r="E754" s="65" t="s">
        <v>62</v>
      </c>
      <c r="F754" s="4" t="s">
        <v>63</v>
      </c>
      <c r="G754" s="5" t="s">
        <v>22</v>
      </c>
      <c r="H754" s="6">
        <v>0.01</v>
      </c>
      <c r="I754" s="7"/>
      <c r="J754" s="7">
        <f t="shared" si="67"/>
        <v>0</v>
      </c>
      <c r="K754" s="4" t="s">
        <v>151</v>
      </c>
      <c r="L754" s="55"/>
      <c r="N754" s="41"/>
      <c r="O754" s="42"/>
      <c r="P754" s="43"/>
      <c r="Q754" s="44"/>
      <c r="R754" s="45"/>
      <c r="S754" s="45"/>
      <c r="T754" s="42"/>
    </row>
    <row r="755" spans="2:20" s="1" customFormat="1" ht="22.5" customHeight="1" x14ac:dyDescent="0.2">
      <c r="B755" s="14"/>
      <c r="C755" s="99">
        <v>133023</v>
      </c>
      <c r="D755" s="3" t="s">
        <v>16</v>
      </c>
      <c r="E755" s="65" t="s">
        <v>164</v>
      </c>
      <c r="F755" s="4" t="s">
        <v>253</v>
      </c>
      <c r="G755" s="5" t="s">
        <v>18</v>
      </c>
      <c r="H755" s="6">
        <v>16</v>
      </c>
      <c r="I755" s="7"/>
      <c r="J755" s="7">
        <f>ROUND(I755*H755,2)</f>
        <v>0</v>
      </c>
      <c r="K755" s="4" t="s">
        <v>165</v>
      </c>
      <c r="L755" s="55"/>
      <c r="N755" s="41"/>
      <c r="O755" s="42"/>
      <c r="P755" s="43"/>
      <c r="Q755" s="44"/>
      <c r="R755" s="45"/>
      <c r="S755" s="45"/>
      <c r="T755" s="42"/>
    </row>
    <row r="756" spans="2:20" s="1" customFormat="1" ht="22.5" customHeight="1" x14ac:dyDescent="0.2">
      <c r="B756" s="14"/>
      <c r="C756" s="3"/>
      <c r="D756" s="3"/>
      <c r="E756" s="64" t="s">
        <v>84</v>
      </c>
      <c r="F756" s="4"/>
      <c r="G756" s="5"/>
      <c r="H756" s="6"/>
      <c r="I756" s="7"/>
      <c r="J756" s="7"/>
      <c r="K756" s="62"/>
      <c r="L756" s="16"/>
      <c r="N756" s="41"/>
      <c r="O756" s="42"/>
      <c r="P756" s="43"/>
      <c r="Q756" s="44"/>
      <c r="R756" s="45"/>
      <c r="S756" s="45"/>
      <c r="T756" s="42"/>
    </row>
    <row r="757" spans="2:20" s="1" customFormat="1" ht="22.5" customHeight="1" x14ac:dyDescent="0.2">
      <c r="B757" s="14"/>
      <c r="C757" s="100">
        <v>133024</v>
      </c>
      <c r="D757" s="66" t="s">
        <v>23</v>
      </c>
      <c r="E757" s="67" t="s">
        <v>24</v>
      </c>
      <c r="F757" s="68" t="s">
        <v>64</v>
      </c>
      <c r="G757" s="69" t="s">
        <v>22</v>
      </c>
      <c r="H757" s="70">
        <v>1039.5840000000001</v>
      </c>
      <c r="I757" s="71"/>
      <c r="J757" s="71">
        <f t="shared" ref="J757:J769" si="68">ROUND(I757*H757,2)</f>
        <v>0</v>
      </c>
      <c r="K757" s="68" t="s">
        <v>151</v>
      </c>
      <c r="L757" s="56"/>
      <c r="N757" s="41"/>
      <c r="O757" s="42"/>
      <c r="P757" s="43"/>
      <c r="Q757" s="44"/>
      <c r="R757" s="45"/>
      <c r="S757" s="45"/>
      <c r="T757" s="42"/>
    </row>
    <row r="758" spans="2:20" s="1" customFormat="1" ht="22.5" customHeight="1" x14ac:dyDescent="0.2">
      <c r="B758" s="14"/>
      <c r="C758" s="100">
        <v>133025</v>
      </c>
      <c r="D758" s="66" t="s">
        <v>23</v>
      </c>
      <c r="E758" s="67" t="s">
        <v>65</v>
      </c>
      <c r="F758" s="68" t="s">
        <v>66</v>
      </c>
      <c r="G758" s="69" t="s">
        <v>22</v>
      </c>
      <c r="H758" s="70">
        <v>301.5</v>
      </c>
      <c r="I758" s="71"/>
      <c r="J758" s="71">
        <f t="shared" si="68"/>
        <v>0</v>
      </c>
      <c r="K758" s="68" t="s">
        <v>151</v>
      </c>
      <c r="L758" s="56"/>
      <c r="N758" s="41"/>
      <c r="O758" s="42"/>
      <c r="P758" s="43"/>
      <c r="Q758" s="44"/>
      <c r="R758" s="45"/>
      <c r="S758" s="45"/>
      <c r="T758" s="42"/>
    </row>
    <row r="759" spans="2:20" s="1" customFormat="1" ht="22.5" customHeight="1" x14ac:dyDescent="0.2">
      <c r="B759" s="14"/>
      <c r="C759" s="100">
        <v>133026</v>
      </c>
      <c r="D759" s="66" t="s">
        <v>23</v>
      </c>
      <c r="E759" s="67" t="s">
        <v>67</v>
      </c>
      <c r="F759" s="68" t="s">
        <v>152</v>
      </c>
      <c r="G759" s="69" t="s">
        <v>20</v>
      </c>
      <c r="H759" s="70">
        <v>44</v>
      </c>
      <c r="I759" s="71"/>
      <c r="J759" s="71">
        <f t="shared" si="68"/>
        <v>0</v>
      </c>
      <c r="K759" s="68" t="s">
        <v>151</v>
      </c>
      <c r="L759" s="56"/>
      <c r="N759" s="41"/>
      <c r="O759" s="42"/>
      <c r="P759" s="43"/>
      <c r="Q759" s="44"/>
      <c r="R759" s="45"/>
      <c r="S759" s="45"/>
      <c r="T759" s="42"/>
    </row>
    <row r="760" spans="2:20" s="1" customFormat="1" ht="22.5" customHeight="1" x14ac:dyDescent="0.2">
      <c r="B760" s="14"/>
      <c r="C760" s="100">
        <v>133027</v>
      </c>
      <c r="D760" s="66" t="s">
        <v>23</v>
      </c>
      <c r="E760" s="67" t="s">
        <v>35</v>
      </c>
      <c r="F760" s="68" t="s">
        <v>68</v>
      </c>
      <c r="G760" s="69" t="s">
        <v>20</v>
      </c>
      <c r="H760" s="70">
        <v>2145</v>
      </c>
      <c r="I760" s="71"/>
      <c r="J760" s="71">
        <f t="shared" si="68"/>
        <v>0</v>
      </c>
      <c r="K760" s="68" t="s">
        <v>151</v>
      </c>
      <c r="L760" s="56"/>
      <c r="N760" s="41"/>
      <c r="O760" s="42"/>
      <c r="P760" s="43"/>
      <c r="Q760" s="44"/>
      <c r="R760" s="45"/>
      <c r="S760" s="45"/>
      <c r="T760" s="42"/>
    </row>
    <row r="761" spans="2:20" s="1" customFormat="1" ht="22.5" customHeight="1" x14ac:dyDescent="0.2">
      <c r="B761" s="14"/>
      <c r="C761" s="100">
        <v>133028</v>
      </c>
      <c r="D761" s="66" t="s">
        <v>23</v>
      </c>
      <c r="E761" s="67" t="s">
        <v>230</v>
      </c>
      <c r="F761" s="68" t="s">
        <v>231</v>
      </c>
      <c r="G761" s="69" t="s">
        <v>99</v>
      </c>
      <c r="H761" s="70">
        <f>H746</f>
        <v>10</v>
      </c>
      <c r="I761" s="71"/>
      <c r="J761" s="71">
        <f t="shared" si="68"/>
        <v>0</v>
      </c>
      <c r="K761" s="68" t="s">
        <v>151</v>
      </c>
      <c r="L761" s="56"/>
      <c r="N761" s="41"/>
      <c r="O761" s="42"/>
      <c r="P761" s="43"/>
      <c r="Q761" s="44"/>
      <c r="R761" s="45"/>
      <c r="S761" s="45"/>
      <c r="T761" s="42"/>
    </row>
    <row r="762" spans="2:20" s="1" customFormat="1" ht="22.5" customHeight="1" x14ac:dyDescent="0.2">
      <c r="B762" s="14"/>
      <c r="C762" s="100">
        <v>133029</v>
      </c>
      <c r="D762" s="66" t="s">
        <v>23</v>
      </c>
      <c r="E762" s="67" t="s">
        <v>77</v>
      </c>
      <c r="F762" s="68" t="s">
        <v>78</v>
      </c>
      <c r="G762" s="69" t="s">
        <v>20</v>
      </c>
      <c r="H762" s="70">
        <v>1040</v>
      </c>
      <c r="I762" s="71"/>
      <c r="J762" s="71">
        <f t="shared" si="68"/>
        <v>0</v>
      </c>
      <c r="K762" s="68" t="s">
        <v>151</v>
      </c>
      <c r="L762" s="56"/>
      <c r="N762" s="41"/>
      <c r="O762" s="42"/>
      <c r="P762" s="43"/>
      <c r="Q762" s="44"/>
      <c r="R762" s="45"/>
      <c r="S762" s="45"/>
      <c r="T762" s="42"/>
    </row>
    <row r="763" spans="2:20" s="1" customFormat="1" ht="22.5" customHeight="1" x14ac:dyDescent="0.2">
      <c r="B763" s="14"/>
      <c r="C763" s="100">
        <v>133030</v>
      </c>
      <c r="D763" s="66" t="s">
        <v>23</v>
      </c>
      <c r="E763" s="67" t="s">
        <v>39</v>
      </c>
      <c r="F763" s="68" t="s">
        <v>40</v>
      </c>
      <c r="G763" s="69" t="s">
        <v>20</v>
      </c>
      <c r="H763" s="70">
        <v>2432</v>
      </c>
      <c r="I763" s="71"/>
      <c r="J763" s="71">
        <f t="shared" si="68"/>
        <v>0</v>
      </c>
      <c r="K763" s="68" t="s">
        <v>151</v>
      </c>
      <c r="L763" s="56"/>
      <c r="N763" s="41"/>
      <c r="O763" s="42"/>
      <c r="P763" s="43"/>
      <c r="Q763" s="44"/>
      <c r="R763" s="45"/>
      <c r="S763" s="45"/>
      <c r="T763" s="42"/>
    </row>
    <row r="764" spans="2:20" s="1" customFormat="1" ht="22.5" customHeight="1" x14ac:dyDescent="0.2">
      <c r="B764" s="14"/>
      <c r="C764" s="100">
        <v>133031</v>
      </c>
      <c r="D764" s="66" t="s">
        <v>23</v>
      </c>
      <c r="E764" s="67" t="s">
        <v>42</v>
      </c>
      <c r="F764" s="68" t="s">
        <v>76</v>
      </c>
      <c r="G764" s="69" t="s">
        <v>20</v>
      </c>
      <c r="H764" s="70">
        <v>1040</v>
      </c>
      <c r="I764" s="71"/>
      <c r="J764" s="71">
        <f t="shared" si="68"/>
        <v>0</v>
      </c>
      <c r="K764" s="68" t="s">
        <v>151</v>
      </c>
      <c r="L764" s="56"/>
      <c r="N764" s="41"/>
      <c r="O764" s="42"/>
      <c r="P764" s="43"/>
      <c r="Q764" s="44"/>
      <c r="R764" s="45"/>
      <c r="S764" s="45"/>
      <c r="T764" s="42"/>
    </row>
    <row r="765" spans="2:20" s="1" customFormat="1" ht="22.5" customHeight="1" x14ac:dyDescent="0.2">
      <c r="B765" s="14"/>
      <c r="C765" s="100">
        <v>133032</v>
      </c>
      <c r="D765" s="66" t="s">
        <v>23</v>
      </c>
      <c r="E765" s="67" t="s">
        <v>37</v>
      </c>
      <c r="F765" s="68" t="s">
        <v>38</v>
      </c>
      <c r="G765" s="69" t="s">
        <v>20</v>
      </c>
      <c r="H765" s="70">
        <v>2432</v>
      </c>
      <c r="I765" s="71"/>
      <c r="J765" s="71">
        <f t="shared" si="68"/>
        <v>0</v>
      </c>
      <c r="K765" s="68" t="s">
        <v>151</v>
      </c>
      <c r="L765" s="56"/>
      <c r="N765" s="41"/>
      <c r="O765" s="42"/>
      <c r="P765" s="43"/>
      <c r="Q765" s="44"/>
      <c r="R765" s="45"/>
      <c r="S765" s="45"/>
      <c r="T765" s="42"/>
    </row>
    <row r="766" spans="2:20" s="1" customFormat="1" ht="22.5" customHeight="1" x14ac:dyDescent="0.2">
      <c r="B766" s="14"/>
      <c r="C766" s="100">
        <v>133033</v>
      </c>
      <c r="D766" s="66" t="s">
        <v>23</v>
      </c>
      <c r="E766" s="67" t="s">
        <v>74</v>
      </c>
      <c r="F766" s="68" t="s">
        <v>75</v>
      </c>
      <c r="G766" s="69" t="s">
        <v>20</v>
      </c>
      <c r="H766" s="70">
        <v>1040</v>
      </c>
      <c r="I766" s="71"/>
      <c r="J766" s="71">
        <f t="shared" si="68"/>
        <v>0</v>
      </c>
      <c r="K766" s="68" t="s">
        <v>151</v>
      </c>
      <c r="L766" s="56"/>
      <c r="N766" s="41"/>
      <c r="O766" s="42"/>
      <c r="P766" s="43"/>
      <c r="Q766" s="44"/>
      <c r="R766" s="45"/>
      <c r="S766" s="45"/>
      <c r="T766" s="42"/>
    </row>
    <row r="767" spans="2:20" s="1" customFormat="1" ht="22.5" customHeight="1" x14ac:dyDescent="0.2">
      <c r="B767" s="14"/>
      <c r="C767" s="100">
        <v>133034</v>
      </c>
      <c r="D767" s="66" t="s">
        <v>23</v>
      </c>
      <c r="E767" s="67" t="s">
        <v>25</v>
      </c>
      <c r="F767" s="68" t="s">
        <v>26</v>
      </c>
      <c r="G767" s="69" t="s">
        <v>20</v>
      </c>
      <c r="H767" s="70">
        <v>520</v>
      </c>
      <c r="I767" s="71"/>
      <c r="J767" s="71">
        <f t="shared" si="68"/>
        <v>0</v>
      </c>
      <c r="K767" s="68" t="s">
        <v>151</v>
      </c>
      <c r="L767" s="56"/>
      <c r="N767" s="41"/>
      <c r="O767" s="42"/>
      <c r="P767" s="43"/>
      <c r="Q767" s="44"/>
      <c r="R767" s="45"/>
      <c r="S767" s="45"/>
      <c r="T767" s="42"/>
    </row>
    <row r="768" spans="2:20" s="1" customFormat="1" ht="22.5" customHeight="1" x14ac:dyDescent="0.2">
      <c r="B768" s="14"/>
      <c r="C768" s="100">
        <v>133035</v>
      </c>
      <c r="D768" s="66" t="s">
        <v>23</v>
      </c>
      <c r="E768" s="67" t="s">
        <v>71</v>
      </c>
      <c r="F768" s="68" t="s">
        <v>153</v>
      </c>
      <c r="G768" s="69" t="s">
        <v>20</v>
      </c>
      <c r="H768" s="70">
        <v>608</v>
      </c>
      <c r="I768" s="71"/>
      <c r="J768" s="71">
        <f t="shared" si="68"/>
        <v>0</v>
      </c>
      <c r="K768" s="68" t="s">
        <v>151</v>
      </c>
      <c r="L768" s="56"/>
      <c r="N768" s="41"/>
      <c r="O768" s="42"/>
      <c r="P768" s="43"/>
      <c r="Q768" s="44"/>
      <c r="R768" s="45"/>
      <c r="S768" s="45"/>
      <c r="T768" s="42"/>
    </row>
    <row r="769" spans="2:20" s="1" customFormat="1" ht="22.5" customHeight="1" x14ac:dyDescent="0.2">
      <c r="B769" s="14"/>
      <c r="C769" s="100">
        <v>133036</v>
      </c>
      <c r="D769" s="66" t="s">
        <v>23</v>
      </c>
      <c r="E769" s="67" t="s">
        <v>72</v>
      </c>
      <c r="F769" s="68" t="s">
        <v>73</v>
      </c>
      <c r="G769" s="69" t="s">
        <v>20</v>
      </c>
      <c r="H769" s="70">
        <v>2080</v>
      </c>
      <c r="I769" s="71"/>
      <c r="J769" s="71">
        <f t="shared" si="68"/>
        <v>0</v>
      </c>
      <c r="K769" s="68" t="s">
        <v>151</v>
      </c>
      <c r="L769" s="56"/>
      <c r="N769" s="41"/>
      <c r="O769" s="42"/>
      <c r="P769" s="46"/>
      <c r="Q769" s="45"/>
      <c r="R769" s="45"/>
      <c r="S769" s="45"/>
      <c r="T769" s="42"/>
    </row>
    <row r="770" spans="2:20" s="1" customFormat="1" ht="22.5" customHeight="1" x14ac:dyDescent="0.2">
      <c r="B770" s="14"/>
      <c r="L770" s="16"/>
    </row>
    <row r="771" spans="2:20" s="1" customFormat="1" ht="22.5" customHeight="1" x14ac:dyDescent="0.2">
      <c r="B771" s="14"/>
      <c r="L771" s="16"/>
    </row>
    <row r="772" spans="2:20" s="1" customFormat="1" ht="22.5" customHeight="1" x14ac:dyDescent="0.2">
      <c r="B772" s="14"/>
      <c r="C772" s="83" t="s">
        <v>202</v>
      </c>
      <c r="D772" s="84"/>
      <c r="E772" s="85"/>
      <c r="F772" s="85"/>
      <c r="G772" s="86"/>
      <c r="H772" s="86"/>
      <c r="I772" s="86"/>
      <c r="J772" s="87">
        <f>SUM(J773:J803)</f>
        <v>0</v>
      </c>
      <c r="L772" s="16"/>
    </row>
    <row r="773" spans="2:20" s="1" customFormat="1" ht="22.5" customHeight="1" x14ac:dyDescent="0.2">
      <c r="B773" s="14"/>
      <c r="C773" s="3"/>
      <c r="D773" s="3"/>
      <c r="E773" s="64" t="s">
        <v>83</v>
      </c>
      <c r="F773" s="4"/>
      <c r="G773" s="5"/>
      <c r="H773" s="6"/>
      <c r="I773" s="7"/>
      <c r="J773" s="7"/>
      <c r="K773" s="62"/>
      <c r="L773" s="16"/>
    </row>
    <row r="774" spans="2:20" s="1" customFormat="1" ht="22.5" customHeight="1" x14ac:dyDescent="0.2">
      <c r="B774" s="14"/>
      <c r="C774" s="99">
        <v>134001</v>
      </c>
      <c r="D774" s="3" t="s">
        <v>16</v>
      </c>
      <c r="E774" s="65" t="s">
        <v>47</v>
      </c>
      <c r="F774" s="4" t="s">
        <v>48</v>
      </c>
      <c r="G774" s="5" t="s">
        <v>17</v>
      </c>
      <c r="H774" s="6">
        <v>18</v>
      </c>
      <c r="I774" s="7"/>
      <c r="J774" s="7">
        <f t="shared" ref="J774:J789" si="69">ROUND(I774*H774,2)</f>
        <v>0</v>
      </c>
      <c r="K774" s="4" t="s">
        <v>151</v>
      </c>
      <c r="L774" s="55"/>
      <c r="N774" s="41"/>
      <c r="O774" s="42"/>
      <c r="P774" s="43"/>
      <c r="Q774" s="44"/>
      <c r="R774" s="45"/>
      <c r="S774" s="45"/>
      <c r="T774" s="42"/>
    </row>
    <row r="775" spans="2:20" s="1" customFormat="1" ht="22.5" customHeight="1" x14ac:dyDescent="0.2">
      <c r="B775" s="14"/>
      <c r="C775" s="99">
        <v>134002</v>
      </c>
      <c r="D775" s="3" t="s">
        <v>16</v>
      </c>
      <c r="E775" s="65" t="s">
        <v>49</v>
      </c>
      <c r="F775" s="4" t="s">
        <v>50</v>
      </c>
      <c r="G775" s="5" t="s">
        <v>18</v>
      </c>
      <c r="H775" s="6">
        <v>1.8</v>
      </c>
      <c r="I775" s="7"/>
      <c r="J775" s="7">
        <f t="shared" si="69"/>
        <v>0</v>
      </c>
      <c r="K775" s="4" t="s">
        <v>151</v>
      </c>
      <c r="L775" s="55"/>
      <c r="N775" s="41"/>
      <c r="O775" s="42"/>
      <c r="P775" s="43"/>
      <c r="Q775" s="44"/>
      <c r="R775" s="45"/>
      <c r="S775" s="45"/>
      <c r="T775" s="42"/>
    </row>
    <row r="776" spans="2:20" s="1" customFormat="1" ht="22.5" customHeight="1" x14ac:dyDescent="0.2">
      <c r="B776" s="14"/>
      <c r="C776" s="99">
        <v>134003</v>
      </c>
      <c r="D776" s="3" t="s">
        <v>16</v>
      </c>
      <c r="E776" s="65" t="s">
        <v>114</v>
      </c>
      <c r="F776" s="4" t="s">
        <v>115</v>
      </c>
      <c r="G776" s="5" t="s">
        <v>18</v>
      </c>
      <c r="H776" s="6">
        <v>31.5</v>
      </c>
      <c r="I776" s="7"/>
      <c r="J776" s="7">
        <f t="shared" si="69"/>
        <v>0</v>
      </c>
      <c r="K776" s="4" t="s">
        <v>151</v>
      </c>
      <c r="L776" s="55"/>
      <c r="N776" s="41"/>
      <c r="O776" s="42"/>
      <c r="P776" s="43"/>
      <c r="Q776" s="44"/>
      <c r="R776" s="45"/>
      <c r="S776" s="45"/>
      <c r="T776" s="42"/>
    </row>
    <row r="777" spans="2:20" s="1" customFormat="1" ht="22.5" customHeight="1" x14ac:dyDescent="0.2">
      <c r="B777" s="14"/>
      <c r="C777" s="99">
        <v>134004</v>
      </c>
      <c r="D777" s="3" t="s">
        <v>16</v>
      </c>
      <c r="E777" s="65" t="s">
        <v>116</v>
      </c>
      <c r="F777" s="4" t="s">
        <v>117</v>
      </c>
      <c r="G777" s="5" t="s">
        <v>18</v>
      </c>
      <c r="H777" s="6">
        <v>27</v>
      </c>
      <c r="I777" s="7"/>
      <c r="J777" s="7">
        <f t="shared" si="69"/>
        <v>0</v>
      </c>
      <c r="K777" s="4" t="s">
        <v>151</v>
      </c>
      <c r="L777" s="55"/>
      <c r="N777" s="41"/>
      <c r="O777" s="42"/>
      <c r="P777" s="43"/>
      <c r="Q777" s="44"/>
      <c r="R777" s="45"/>
      <c r="S777" s="45"/>
      <c r="T777" s="42"/>
    </row>
    <row r="778" spans="2:20" s="1" customFormat="1" ht="22.5" customHeight="1" x14ac:dyDescent="0.2">
      <c r="B778" s="14"/>
      <c r="C778" s="99">
        <v>134005</v>
      </c>
      <c r="D778" s="3" t="s">
        <v>16</v>
      </c>
      <c r="E778" s="65" t="s">
        <v>51</v>
      </c>
      <c r="F778" s="4" t="s">
        <v>52</v>
      </c>
      <c r="G778" s="5" t="s">
        <v>20</v>
      </c>
      <c r="H778" s="6">
        <v>18</v>
      </c>
      <c r="I778" s="7"/>
      <c r="J778" s="7">
        <f t="shared" si="69"/>
        <v>0</v>
      </c>
      <c r="K778" s="4" t="s">
        <v>151</v>
      </c>
      <c r="L778" s="55"/>
      <c r="N778" s="41"/>
      <c r="O778" s="42"/>
      <c r="P778" s="43"/>
      <c r="Q778" s="44"/>
      <c r="R778" s="45"/>
      <c r="S778" s="45"/>
      <c r="T778" s="42"/>
    </row>
    <row r="779" spans="2:20" s="1" customFormat="1" ht="22.5" customHeight="1" x14ac:dyDescent="0.2">
      <c r="B779" s="14"/>
      <c r="C779" s="99">
        <v>134006</v>
      </c>
      <c r="D779" s="3" t="s">
        <v>16</v>
      </c>
      <c r="E779" s="65" t="s">
        <v>53</v>
      </c>
      <c r="F779" s="4" t="s">
        <v>54</v>
      </c>
      <c r="G779" s="5" t="s">
        <v>20</v>
      </c>
      <c r="H779" s="6">
        <v>18</v>
      </c>
      <c r="I779" s="7"/>
      <c r="J779" s="7">
        <f t="shared" si="69"/>
        <v>0</v>
      </c>
      <c r="K779" s="4" t="s">
        <v>151</v>
      </c>
      <c r="L779" s="55"/>
      <c r="N779" s="41"/>
      <c r="O779" s="42"/>
      <c r="P779" s="43"/>
      <c r="Q779" s="44"/>
      <c r="R779" s="45"/>
      <c r="S779" s="45"/>
      <c r="T779" s="42"/>
    </row>
    <row r="780" spans="2:20" s="1" customFormat="1" ht="22.5" customHeight="1" x14ac:dyDescent="0.2">
      <c r="B780" s="14"/>
      <c r="C780" s="99">
        <v>134007</v>
      </c>
      <c r="D780" s="3" t="s">
        <v>16</v>
      </c>
      <c r="E780" s="65" t="s">
        <v>155</v>
      </c>
      <c r="F780" s="4" t="s">
        <v>156</v>
      </c>
      <c r="G780" s="5" t="s">
        <v>157</v>
      </c>
      <c r="H780" s="6">
        <f>2600/2</f>
        <v>1300</v>
      </c>
      <c r="I780" s="7"/>
      <c r="J780" s="7">
        <f t="shared" si="69"/>
        <v>0</v>
      </c>
      <c r="K780" s="4" t="s">
        <v>151</v>
      </c>
      <c r="L780" s="55"/>
      <c r="N780" s="41"/>
      <c r="O780" s="42"/>
      <c r="P780" s="43"/>
      <c r="Q780" s="44"/>
      <c r="R780" s="45"/>
      <c r="S780" s="45"/>
      <c r="T780" s="42"/>
    </row>
    <row r="781" spans="2:20" s="1" customFormat="1" ht="22.5" customHeight="1" x14ac:dyDescent="0.2">
      <c r="B781" s="14"/>
      <c r="C781" s="99">
        <v>134008</v>
      </c>
      <c r="D781" s="3" t="s">
        <v>16</v>
      </c>
      <c r="E781" s="65" t="s">
        <v>166</v>
      </c>
      <c r="F781" s="4" t="s">
        <v>167</v>
      </c>
      <c r="G781" s="5" t="s">
        <v>19</v>
      </c>
      <c r="H781" s="6">
        <v>0.03</v>
      </c>
      <c r="I781" s="7"/>
      <c r="J781" s="7">
        <f t="shared" si="69"/>
        <v>0</v>
      </c>
      <c r="K781" s="4" t="s">
        <v>151</v>
      </c>
      <c r="L781" s="55"/>
      <c r="N781" s="41"/>
      <c r="O781" s="42"/>
      <c r="P781" s="43"/>
      <c r="Q781" s="44"/>
      <c r="R781" s="45"/>
      <c r="S781" s="45"/>
      <c r="T781" s="42"/>
    </row>
    <row r="782" spans="2:20" s="1" customFormat="1" ht="22.5" customHeight="1" x14ac:dyDescent="0.2">
      <c r="B782" s="14"/>
      <c r="C782" s="99">
        <v>134009</v>
      </c>
      <c r="D782" s="3" t="s">
        <v>16</v>
      </c>
      <c r="E782" s="65" t="s">
        <v>120</v>
      </c>
      <c r="F782" s="4" t="s">
        <v>121</v>
      </c>
      <c r="G782" s="5" t="s">
        <v>99</v>
      </c>
      <c r="H782" s="6">
        <v>50</v>
      </c>
      <c r="I782" s="7"/>
      <c r="J782" s="7">
        <f t="shared" si="69"/>
        <v>0</v>
      </c>
      <c r="K782" s="4" t="s">
        <v>151</v>
      </c>
      <c r="L782" s="55"/>
      <c r="N782" s="41"/>
      <c r="O782" s="42"/>
      <c r="P782" s="43"/>
      <c r="Q782" s="44"/>
      <c r="R782" s="45"/>
      <c r="S782" s="45"/>
      <c r="T782" s="42"/>
    </row>
    <row r="783" spans="2:20" s="1" customFormat="1" ht="22.5" customHeight="1" x14ac:dyDescent="0.2">
      <c r="B783" s="14"/>
      <c r="C783" s="99">
        <v>134010</v>
      </c>
      <c r="D783" s="3" t="s">
        <v>16</v>
      </c>
      <c r="E783" s="65" t="s">
        <v>21</v>
      </c>
      <c r="F783" s="4" t="s">
        <v>57</v>
      </c>
      <c r="G783" s="5" t="s">
        <v>19</v>
      </c>
      <c r="H783" s="6">
        <v>0.3</v>
      </c>
      <c r="I783" s="7"/>
      <c r="J783" s="7">
        <f t="shared" si="69"/>
        <v>0</v>
      </c>
      <c r="K783" s="4" t="s">
        <v>151</v>
      </c>
      <c r="L783" s="55"/>
      <c r="N783" s="41"/>
      <c r="O783" s="42"/>
      <c r="P783" s="43"/>
      <c r="Q783" s="44"/>
      <c r="R783" s="45"/>
      <c r="S783" s="45"/>
      <c r="T783" s="42"/>
    </row>
    <row r="784" spans="2:20" s="1" customFormat="1" ht="22.5" customHeight="1" x14ac:dyDescent="0.2">
      <c r="B784" s="14"/>
      <c r="C784" s="99">
        <v>134011</v>
      </c>
      <c r="D784" s="3" t="s">
        <v>16</v>
      </c>
      <c r="E784" s="65" t="s">
        <v>118</v>
      </c>
      <c r="F784" s="4" t="s">
        <v>119</v>
      </c>
      <c r="G784" s="5" t="s">
        <v>22</v>
      </c>
      <c r="H784" s="6">
        <v>8.9</v>
      </c>
      <c r="I784" s="7"/>
      <c r="J784" s="7">
        <f t="shared" si="69"/>
        <v>0</v>
      </c>
      <c r="K784" s="4" t="s">
        <v>151</v>
      </c>
      <c r="L784" s="55"/>
      <c r="N784" s="41"/>
      <c r="O784" s="42"/>
      <c r="P784" s="43"/>
      <c r="Q784" s="44"/>
      <c r="R784" s="45"/>
      <c r="S784" s="45"/>
      <c r="T784" s="42"/>
    </row>
    <row r="785" spans="2:20" s="1" customFormat="1" ht="22.5" customHeight="1" x14ac:dyDescent="0.2">
      <c r="B785" s="14"/>
      <c r="C785" s="99">
        <v>134012</v>
      </c>
      <c r="D785" s="3" t="s">
        <v>16</v>
      </c>
      <c r="E785" s="65" t="s">
        <v>141</v>
      </c>
      <c r="F785" s="4" t="s">
        <v>245</v>
      </c>
      <c r="G785" s="5" t="s">
        <v>22</v>
      </c>
      <c r="H785" s="6">
        <f>H787+H791+H792</f>
        <v>108.99</v>
      </c>
      <c r="I785" s="7"/>
      <c r="J785" s="7">
        <f t="shared" si="69"/>
        <v>0</v>
      </c>
      <c r="K785" s="4" t="s">
        <v>151</v>
      </c>
      <c r="L785" s="55"/>
      <c r="N785" s="41"/>
      <c r="O785" s="42"/>
      <c r="P785" s="43"/>
      <c r="Q785" s="44"/>
      <c r="R785" s="45"/>
      <c r="S785" s="45"/>
      <c r="T785" s="42"/>
    </row>
    <row r="786" spans="2:20" s="1" customFormat="1" ht="22.5" customHeight="1" x14ac:dyDescent="0.2">
      <c r="B786" s="14"/>
      <c r="C786" s="99">
        <v>134013</v>
      </c>
      <c r="D786" s="3" t="s">
        <v>16</v>
      </c>
      <c r="E786" s="65" t="s">
        <v>143</v>
      </c>
      <c r="F786" s="4" t="s">
        <v>246</v>
      </c>
      <c r="G786" s="5" t="s">
        <v>22</v>
      </c>
      <c r="H786" s="6">
        <f>H788+H793*0.1+H794*0.3+H795*30*0.049</f>
        <v>23.540000000000003</v>
      </c>
      <c r="I786" s="7"/>
      <c r="J786" s="7">
        <f t="shared" si="69"/>
        <v>0</v>
      </c>
      <c r="K786" s="4" t="s">
        <v>151</v>
      </c>
      <c r="L786" s="55"/>
      <c r="N786" s="41"/>
      <c r="O786" s="42"/>
      <c r="P786" s="43"/>
      <c r="Q786" s="44"/>
      <c r="R786" s="45"/>
      <c r="S786" s="45"/>
      <c r="T786" s="42"/>
    </row>
    <row r="787" spans="2:20" s="1" customFormat="1" ht="22.5" customHeight="1" x14ac:dyDescent="0.2">
      <c r="B787" s="14"/>
      <c r="C787" s="99">
        <v>134014</v>
      </c>
      <c r="D787" s="3" t="s">
        <v>16</v>
      </c>
      <c r="E787" s="65" t="s">
        <v>58</v>
      </c>
      <c r="F787" s="4" t="s">
        <v>59</v>
      </c>
      <c r="G787" s="5" t="s">
        <v>22</v>
      </c>
      <c r="H787" s="6">
        <f>H776*1.9</f>
        <v>59.849999999999994</v>
      </c>
      <c r="I787" s="7"/>
      <c r="J787" s="7">
        <f t="shared" si="69"/>
        <v>0</v>
      </c>
      <c r="K787" s="4" t="s">
        <v>151</v>
      </c>
      <c r="L787" s="55"/>
      <c r="N787" s="41"/>
      <c r="O787" s="42"/>
      <c r="P787" s="43"/>
      <c r="Q787" s="44"/>
      <c r="R787" s="45"/>
      <c r="S787" s="45"/>
      <c r="T787" s="42"/>
    </row>
    <row r="788" spans="2:20" s="1" customFormat="1" ht="22.5" customHeight="1" x14ac:dyDescent="0.2">
      <c r="B788" s="14"/>
      <c r="C788" s="99">
        <v>134015</v>
      </c>
      <c r="D788" s="3" t="s">
        <v>16</v>
      </c>
      <c r="E788" s="65" t="s">
        <v>60</v>
      </c>
      <c r="F788" s="4" t="s">
        <v>61</v>
      </c>
      <c r="G788" s="5" t="s">
        <v>22</v>
      </c>
      <c r="H788" s="6">
        <f>H778*0.1+5</f>
        <v>6.8</v>
      </c>
      <c r="I788" s="7"/>
      <c r="J788" s="7">
        <f t="shared" si="69"/>
        <v>0</v>
      </c>
      <c r="K788" s="4" t="s">
        <v>151</v>
      </c>
      <c r="L788" s="55"/>
      <c r="N788" s="41"/>
      <c r="O788" s="42"/>
      <c r="P788" s="43"/>
      <c r="Q788" s="44"/>
      <c r="R788" s="45"/>
      <c r="S788" s="45"/>
      <c r="T788" s="42"/>
    </row>
    <row r="789" spans="2:20" s="1" customFormat="1" ht="22.5" customHeight="1" x14ac:dyDescent="0.2">
      <c r="B789" s="14"/>
      <c r="C789" s="99">
        <v>134016</v>
      </c>
      <c r="D789" s="3" t="s">
        <v>16</v>
      </c>
      <c r="E789" s="65" t="s">
        <v>62</v>
      </c>
      <c r="F789" s="4" t="s">
        <v>63</v>
      </c>
      <c r="G789" s="5" t="s">
        <v>22</v>
      </c>
      <c r="H789" s="6">
        <v>0.01</v>
      </c>
      <c r="I789" s="7"/>
      <c r="J789" s="7">
        <f t="shared" si="69"/>
        <v>0</v>
      </c>
      <c r="K789" s="4" t="s">
        <v>151</v>
      </c>
      <c r="L789" s="55"/>
      <c r="N789" s="41"/>
      <c r="O789" s="42"/>
      <c r="P789" s="43"/>
      <c r="Q789" s="44"/>
      <c r="R789" s="45"/>
      <c r="S789" s="45"/>
      <c r="T789" s="42"/>
    </row>
    <row r="790" spans="2:20" s="1" customFormat="1" ht="22.5" customHeight="1" x14ac:dyDescent="0.2">
      <c r="B790" s="14"/>
      <c r="C790" s="3"/>
      <c r="D790" s="3"/>
      <c r="E790" s="64" t="s">
        <v>84</v>
      </c>
      <c r="F790" s="4"/>
      <c r="G790" s="5"/>
      <c r="H790" s="6"/>
      <c r="I790" s="7"/>
      <c r="J790" s="7"/>
      <c r="K790" s="62"/>
      <c r="L790" s="16"/>
      <c r="N790" s="41"/>
      <c r="O790" s="42"/>
      <c r="P790" s="43"/>
      <c r="Q790" s="44"/>
      <c r="R790" s="45"/>
      <c r="S790" s="45"/>
      <c r="T790" s="42"/>
    </row>
    <row r="791" spans="2:20" s="1" customFormat="1" ht="22.5" customHeight="1" x14ac:dyDescent="0.2">
      <c r="B791" s="14"/>
      <c r="C791" s="100">
        <v>134017</v>
      </c>
      <c r="D791" s="66" t="s">
        <v>23</v>
      </c>
      <c r="E791" s="67" t="s">
        <v>24</v>
      </c>
      <c r="F791" s="68" t="s">
        <v>64</v>
      </c>
      <c r="G791" s="69" t="s">
        <v>22</v>
      </c>
      <c r="H791" s="70">
        <v>45.9</v>
      </c>
      <c r="I791" s="71"/>
      <c r="J791" s="71">
        <f t="shared" ref="J791:J803" si="70">ROUND(I791*H791,2)</f>
        <v>0</v>
      </c>
      <c r="K791" s="68" t="s">
        <v>151</v>
      </c>
      <c r="L791" s="56"/>
      <c r="N791" s="41"/>
      <c r="O791" s="42"/>
      <c r="P791" s="43"/>
      <c r="Q791" s="44"/>
      <c r="R791" s="45"/>
      <c r="S791" s="45"/>
      <c r="T791" s="42"/>
    </row>
    <row r="792" spans="2:20" s="1" customFormat="1" ht="22.5" customHeight="1" x14ac:dyDescent="0.2">
      <c r="B792" s="14"/>
      <c r="C792" s="100">
        <v>134018</v>
      </c>
      <c r="D792" s="66" t="s">
        <v>23</v>
      </c>
      <c r="E792" s="67" t="s">
        <v>65</v>
      </c>
      <c r="F792" s="68" t="s">
        <v>66</v>
      </c>
      <c r="G792" s="69" t="s">
        <v>22</v>
      </c>
      <c r="H792" s="70">
        <v>3.24</v>
      </c>
      <c r="I792" s="71"/>
      <c r="J792" s="71">
        <f t="shared" si="70"/>
        <v>0</v>
      </c>
      <c r="K792" s="68" t="s">
        <v>151</v>
      </c>
      <c r="L792" s="56"/>
      <c r="N792" s="41"/>
      <c r="O792" s="42"/>
      <c r="P792" s="43"/>
      <c r="Q792" s="44"/>
      <c r="R792" s="45"/>
      <c r="S792" s="45"/>
      <c r="T792" s="42"/>
    </row>
    <row r="793" spans="2:20" s="1" customFormat="1" ht="22.5" customHeight="1" x14ac:dyDescent="0.2">
      <c r="B793" s="14"/>
      <c r="C793" s="100">
        <v>134019</v>
      </c>
      <c r="D793" s="66" t="s">
        <v>23</v>
      </c>
      <c r="E793" s="67" t="s">
        <v>67</v>
      </c>
      <c r="F793" s="68" t="s">
        <v>152</v>
      </c>
      <c r="G793" s="69" t="s">
        <v>20</v>
      </c>
      <c r="H793" s="70">
        <v>6</v>
      </c>
      <c r="I793" s="71"/>
      <c r="J793" s="71">
        <f t="shared" si="70"/>
        <v>0</v>
      </c>
      <c r="K793" s="68" t="s">
        <v>151</v>
      </c>
      <c r="L793" s="56"/>
      <c r="N793" s="41"/>
      <c r="O793" s="42"/>
      <c r="P793" s="43"/>
      <c r="Q793" s="44"/>
      <c r="R793" s="45"/>
      <c r="S793" s="45"/>
      <c r="T793" s="42"/>
    </row>
    <row r="794" spans="2:20" s="1" customFormat="1" ht="22.5" customHeight="1" x14ac:dyDescent="0.2">
      <c r="B794" s="14"/>
      <c r="C794" s="100">
        <v>134020</v>
      </c>
      <c r="D794" s="66" t="s">
        <v>23</v>
      </c>
      <c r="E794" s="67" t="s">
        <v>35</v>
      </c>
      <c r="F794" s="68" t="s">
        <v>68</v>
      </c>
      <c r="G794" s="69" t="s">
        <v>20</v>
      </c>
      <c r="H794" s="70">
        <v>44</v>
      </c>
      <c r="I794" s="71"/>
      <c r="J794" s="71">
        <f t="shared" si="70"/>
        <v>0</v>
      </c>
      <c r="K794" s="68" t="s">
        <v>151</v>
      </c>
      <c r="L794" s="56"/>
      <c r="N794" s="41"/>
      <c r="O794" s="42"/>
      <c r="P794" s="43"/>
      <c r="Q794" s="44"/>
      <c r="R794" s="45"/>
      <c r="S794" s="45"/>
      <c r="T794" s="42"/>
    </row>
    <row r="795" spans="2:20" s="1" customFormat="1" ht="22.5" customHeight="1" x14ac:dyDescent="0.2">
      <c r="B795" s="14"/>
      <c r="C795" s="100">
        <v>134021</v>
      </c>
      <c r="D795" s="66" t="s">
        <v>23</v>
      </c>
      <c r="E795" s="67" t="s">
        <v>210</v>
      </c>
      <c r="F795" s="68" t="s">
        <v>211</v>
      </c>
      <c r="G795" s="69" t="s">
        <v>20</v>
      </c>
      <c r="H795" s="70">
        <v>2</v>
      </c>
      <c r="I795" s="71"/>
      <c r="J795" s="71">
        <f t="shared" si="70"/>
        <v>0</v>
      </c>
      <c r="K795" s="68" t="s">
        <v>151</v>
      </c>
      <c r="L795" s="56"/>
      <c r="N795" s="41"/>
      <c r="O795" s="42"/>
      <c r="P795" s="43"/>
      <c r="Q795" s="44"/>
      <c r="R795" s="45"/>
      <c r="S795" s="45"/>
      <c r="T795" s="42"/>
    </row>
    <row r="796" spans="2:20" s="1" customFormat="1" ht="22.5" customHeight="1" x14ac:dyDescent="0.2">
      <c r="B796" s="14"/>
      <c r="C796" s="100">
        <v>134022</v>
      </c>
      <c r="D796" s="66" t="s">
        <v>23</v>
      </c>
      <c r="E796" s="67" t="s">
        <v>77</v>
      </c>
      <c r="F796" s="68" t="s">
        <v>78</v>
      </c>
      <c r="G796" s="69" t="s">
        <v>20</v>
      </c>
      <c r="H796" s="70">
        <v>1300</v>
      </c>
      <c r="I796" s="71"/>
      <c r="J796" s="71">
        <f t="shared" si="70"/>
        <v>0</v>
      </c>
      <c r="K796" s="68" t="s">
        <v>151</v>
      </c>
      <c r="L796" s="56"/>
      <c r="N796" s="41"/>
      <c r="O796" s="42"/>
      <c r="P796" s="43"/>
      <c r="Q796" s="44"/>
      <c r="R796" s="45"/>
      <c r="S796" s="45"/>
      <c r="T796" s="42"/>
    </row>
    <row r="797" spans="2:20" s="1" customFormat="1" ht="22.5" customHeight="1" x14ac:dyDescent="0.2">
      <c r="B797" s="14"/>
      <c r="C797" s="100">
        <v>134023</v>
      </c>
      <c r="D797" s="66" t="s">
        <v>23</v>
      </c>
      <c r="E797" s="67" t="s">
        <v>39</v>
      </c>
      <c r="F797" s="68" t="s">
        <v>40</v>
      </c>
      <c r="G797" s="69" t="s">
        <v>20</v>
      </c>
      <c r="H797" s="70">
        <v>2648</v>
      </c>
      <c r="I797" s="71"/>
      <c r="J797" s="71">
        <f t="shared" si="70"/>
        <v>0</v>
      </c>
      <c r="K797" s="68" t="s">
        <v>151</v>
      </c>
      <c r="L797" s="56"/>
      <c r="N797" s="41"/>
      <c r="O797" s="42"/>
      <c r="P797" s="43"/>
      <c r="Q797" s="44"/>
      <c r="R797" s="45"/>
      <c r="S797" s="45"/>
      <c r="T797" s="42"/>
    </row>
    <row r="798" spans="2:20" s="1" customFormat="1" ht="22.5" customHeight="1" x14ac:dyDescent="0.2">
      <c r="B798" s="14"/>
      <c r="C798" s="100">
        <v>134024</v>
      </c>
      <c r="D798" s="66" t="s">
        <v>23</v>
      </c>
      <c r="E798" s="67" t="s">
        <v>42</v>
      </c>
      <c r="F798" s="68" t="s">
        <v>76</v>
      </c>
      <c r="G798" s="69" t="s">
        <v>20</v>
      </c>
      <c r="H798" s="70">
        <v>1300</v>
      </c>
      <c r="I798" s="71"/>
      <c r="J798" s="71">
        <f t="shared" si="70"/>
        <v>0</v>
      </c>
      <c r="K798" s="68" t="s">
        <v>151</v>
      </c>
      <c r="L798" s="56"/>
      <c r="N798" s="41"/>
      <c r="O798" s="42"/>
      <c r="P798" s="43"/>
      <c r="Q798" s="44"/>
      <c r="R798" s="45"/>
      <c r="S798" s="45"/>
      <c r="T798" s="42"/>
    </row>
    <row r="799" spans="2:20" s="1" customFormat="1" ht="22.5" customHeight="1" x14ac:dyDescent="0.2">
      <c r="B799" s="14"/>
      <c r="C799" s="100">
        <v>134025</v>
      </c>
      <c r="D799" s="66" t="s">
        <v>23</v>
      </c>
      <c r="E799" s="67" t="s">
        <v>37</v>
      </c>
      <c r="F799" s="68" t="s">
        <v>38</v>
      </c>
      <c r="G799" s="69" t="s">
        <v>20</v>
      </c>
      <c r="H799" s="70">
        <v>2648</v>
      </c>
      <c r="I799" s="71"/>
      <c r="J799" s="71">
        <f t="shared" si="70"/>
        <v>0</v>
      </c>
      <c r="K799" s="68" t="s">
        <v>151</v>
      </c>
      <c r="L799" s="56"/>
      <c r="N799" s="41"/>
      <c r="O799" s="42"/>
      <c r="P799" s="43"/>
      <c r="Q799" s="44"/>
      <c r="R799" s="45"/>
      <c r="S799" s="45"/>
      <c r="T799" s="42"/>
    </row>
    <row r="800" spans="2:20" s="1" customFormat="1" ht="22.5" customHeight="1" x14ac:dyDescent="0.2">
      <c r="B800" s="14"/>
      <c r="C800" s="100">
        <v>134026</v>
      </c>
      <c r="D800" s="66" t="s">
        <v>23</v>
      </c>
      <c r="E800" s="67" t="s">
        <v>74</v>
      </c>
      <c r="F800" s="68" t="s">
        <v>75</v>
      </c>
      <c r="G800" s="69" t="s">
        <v>20</v>
      </c>
      <c r="H800" s="70">
        <v>1300</v>
      </c>
      <c r="I800" s="71"/>
      <c r="J800" s="71">
        <f t="shared" si="70"/>
        <v>0</v>
      </c>
      <c r="K800" s="68" t="s">
        <v>151</v>
      </c>
      <c r="L800" s="56"/>
      <c r="N800" s="41"/>
      <c r="O800" s="42"/>
      <c r="P800" s="43"/>
      <c r="Q800" s="44"/>
      <c r="R800" s="45"/>
      <c r="S800" s="45"/>
      <c r="T800" s="42"/>
    </row>
    <row r="801" spans="2:20" s="1" customFormat="1" ht="22.5" customHeight="1" x14ac:dyDescent="0.2">
      <c r="B801" s="14"/>
      <c r="C801" s="100">
        <v>134027</v>
      </c>
      <c r="D801" s="66" t="s">
        <v>23</v>
      </c>
      <c r="E801" s="67" t="s">
        <v>25</v>
      </c>
      <c r="F801" s="68" t="s">
        <v>26</v>
      </c>
      <c r="G801" s="69" t="s">
        <v>20</v>
      </c>
      <c r="H801" s="70">
        <v>650</v>
      </c>
      <c r="I801" s="71"/>
      <c r="J801" s="71">
        <f t="shared" si="70"/>
        <v>0</v>
      </c>
      <c r="K801" s="68" t="s">
        <v>151</v>
      </c>
      <c r="L801" s="56"/>
      <c r="N801" s="41"/>
      <c r="O801" s="42"/>
      <c r="P801" s="43"/>
      <c r="Q801" s="44"/>
      <c r="R801" s="45"/>
      <c r="S801" s="45"/>
      <c r="T801" s="42"/>
    </row>
    <row r="802" spans="2:20" s="1" customFormat="1" ht="22.5" customHeight="1" x14ac:dyDescent="0.2">
      <c r="B802" s="14"/>
      <c r="C802" s="100">
        <v>134028</v>
      </c>
      <c r="D802" s="66" t="s">
        <v>23</v>
      </c>
      <c r="E802" s="67" t="s">
        <v>71</v>
      </c>
      <c r="F802" s="68" t="s">
        <v>153</v>
      </c>
      <c r="G802" s="69" t="s">
        <v>20</v>
      </c>
      <c r="H802" s="70">
        <v>662</v>
      </c>
      <c r="I802" s="71"/>
      <c r="J802" s="71">
        <f t="shared" si="70"/>
        <v>0</v>
      </c>
      <c r="K802" s="68" t="s">
        <v>151</v>
      </c>
      <c r="L802" s="56"/>
      <c r="N802" s="41"/>
      <c r="O802" s="42"/>
      <c r="P802" s="43"/>
      <c r="Q802" s="44"/>
      <c r="R802" s="45"/>
      <c r="S802" s="45"/>
      <c r="T802" s="42"/>
    </row>
    <row r="803" spans="2:20" s="1" customFormat="1" ht="22.5" customHeight="1" x14ac:dyDescent="0.2">
      <c r="B803" s="14"/>
      <c r="C803" s="100">
        <v>134029</v>
      </c>
      <c r="D803" s="66" t="s">
        <v>23</v>
      </c>
      <c r="E803" s="67" t="s">
        <v>72</v>
      </c>
      <c r="F803" s="68" t="s">
        <v>73</v>
      </c>
      <c r="G803" s="69" t="s">
        <v>20</v>
      </c>
      <c r="H803" s="70">
        <v>2600</v>
      </c>
      <c r="I803" s="71"/>
      <c r="J803" s="71">
        <f t="shared" si="70"/>
        <v>0</v>
      </c>
      <c r="K803" s="68" t="s">
        <v>151</v>
      </c>
      <c r="L803" s="56"/>
      <c r="N803" s="41"/>
      <c r="O803" s="42"/>
      <c r="P803" s="46"/>
      <c r="Q803" s="45"/>
      <c r="R803" s="45"/>
      <c r="S803" s="45"/>
      <c r="T803" s="42"/>
    </row>
    <row r="804" spans="2:20" s="1" customFormat="1" ht="22.5" customHeight="1" x14ac:dyDescent="0.2">
      <c r="B804" s="14"/>
      <c r="C804" s="25"/>
      <c r="D804" s="25"/>
      <c r="E804" s="26"/>
      <c r="F804" s="27"/>
      <c r="G804" s="46"/>
      <c r="H804" s="30"/>
      <c r="I804" s="30"/>
      <c r="J804" s="30"/>
      <c r="K804" s="27"/>
      <c r="L804" s="55"/>
    </row>
    <row r="805" spans="2:20" s="1" customFormat="1" ht="22.5" customHeight="1" x14ac:dyDescent="0.2">
      <c r="B805" s="14"/>
      <c r="C805" s="25"/>
      <c r="D805" s="25"/>
      <c r="E805" s="26"/>
      <c r="F805" s="27"/>
      <c r="G805" s="28"/>
      <c r="H805" s="29"/>
      <c r="I805" s="30"/>
      <c r="J805" s="30"/>
      <c r="L805" s="16"/>
    </row>
    <row r="806" spans="2:20" s="1" customFormat="1" ht="22.5" customHeight="1" x14ac:dyDescent="0.2">
      <c r="B806" s="14"/>
      <c r="C806" s="83" t="s">
        <v>203</v>
      </c>
      <c r="D806" s="84"/>
      <c r="E806" s="85"/>
      <c r="F806" s="85"/>
      <c r="G806" s="86"/>
      <c r="H806" s="86"/>
      <c r="I806" s="86"/>
      <c r="J806" s="87">
        <f>SUM(J807:J812)</f>
        <v>0</v>
      </c>
      <c r="L806" s="16"/>
    </row>
    <row r="807" spans="2:20" s="1" customFormat="1" ht="22.5" customHeight="1" x14ac:dyDescent="0.2">
      <c r="B807" s="14"/>
      <c r="C807" s="3"/>
      <c r="D807" s="3"/>
      <c r="E807" s="10" t="s">
        <v>83</v>
      </c>
      <c r="F807" s="4"/>
      <c r="G807" s="5"/>
      <c r="H807" s="6"/>
      <c r="I807" s="7"/>
      <c r="J807" s="7"/>
      <c r="K807" s="62"/>
      <c r="L807" s="16"/>
    </row>
    <row r="808" spans="2:20" s="1" customFormat="1" ht="22.5" customHeight="1" x14ac:dyDescent="0.2">
      <c r="B808" s="14"/>
      <c r="C808" s="99">
        <v>135001</v>
      </c>
      <c r="D808" s="3" t="s">
        <v>16</v>
      </c>
      <c r="E808" s="31" t="s">
        <v>149</v>
      </c>
      <c r="F808" s="32" t="s">
        <v>150</v>
      </c>
      <c r="G808" s="33" t="s">
        <v>18</v>
      </c>
      <c r="H808" s="34">
        <v>10</v>
      </c>
      <c r="I808" s="35"/>
      <c r="J808" s="35">
        <f>H808*I808</f>
        <v>0</v>
      </c>
      <c r="K808" s="32" t="s">
        <v>151</v>
      </c>
      <c r="L808" s="55"/>
      <c r="N808" s="41"/>
      <c r="O808" s="42"/>
      <c r="P808" s="43"/>
      <c r="Q808" s="44"/>
      <c r="R808" s="45"/>
      <c r="S808" s="45"/>
      <c r="T808" s="42"/>
    </row>
    <row r="809" spans="2:20" s="1" customFormat="1" ht="22.5" customHeight="1" x14ac:dyDescent="0.2">
      <c r="B809" s="14"/>
      <c r="C809" s="99">
        <v>135002</v>
      </c>
      <c r="D809" s="3" t="s">
        <v>16</v>
      </c>
      <c r="E809" s="31" t="s">
        <v>97</v>
      </c>
      <c r="F809" s="32" t="s">
        <v>98</v>
      </c>
      <c r="G809" s="33" t="s">
        <v>99</v>
      </c>
      <c r="H809" s="34">
        <v>45</v>
      </c>
      <c r="I809" s="35"/>
      <c r="J809" s="35">
        <f t="shared" ref="J809:J810" si="71">H809*I809</f>
        <v>0</v>
      </c>
      <c r="K809" s="32" t="s">
        <v>151</v>
      </c>
      <c r="L809" s="55"/>
      <c r="N809" s="41"/>
      <c r="O809" s="42"/>
      <c r="P809" s="43"/>
      <c r="Q809" s="44"/>
      <c r="R809" s="45"/>
      <c r="S809" s="45"/>
      <c r="T809" s="42"/>
    </row>
    <row r="810" spans="2:20" s="1" customFormat="1" ht="22.5" customHeight="1" x14ac:dyDescent="0.2">
      <c r="B810" s="14"/>
      <c r="C810" s="99">
        <v>135003</v>
      </c>
      <c r="D810" s="3" t="s">
        <v>16</v>
      </c>
      <c r="E810" s="31" t="s">
        <v>141</v>
      </c>
      <c r="F810" s="32" t="s">
        <v>245</v>
      </c>
      <c r="G810" s="33" t="s">
        <v>22</v>
      </c>
      <c r="H810" s="34">
        <v>17</v>
      </c>
      <c r="I810" s="35"/>
      <c r="J810" s="35">
        <f t="shared" si="71"/>
        <v>0</v>
      </c>
      <c r="K810" s="32" t="s">
        <v>151</v>
      </c>
      <c r="L810" s="55"/>
      <c r="N810" s="41"/>
      <c r="O810" s="42"/>
      <c r="P810" s="43"/>
      <c r="Q810" s="44"/>
      <c r="R810" s="45"/>
      <c r="S810" s="45"/>
      <c r="T810" s="42"/>
    </row>
    <row r="811" spans="2:20" s="1" customFormat="1" ht="22.5" customHeight="1" x14ac:dyDescent="0.2">
      <c r="B811" s="14"/>
      <c r="C811" s="3"/>
      <c r="D811" s="3"/>
      <c r="E811" s="10" t="s">
        <v>84</v>
      </c>
      <c r="F811" s="4"/>
      <c r="G811" s="5"/>
      <c r="H811" s="6"/>
      <c r="I811" s="7"/>
      <c r="J811" s="7"/>
      <c r="K811" s="62"/>
      <c r="L811" s="16"/>
      <c r="N811" s="41"/>
      <c r="O811" s="42"/>
      <c r="P811" s="43"/>
      <c r="Q811" s="44"/>
      <c r="R811" s="45"/>
      <c r="S811" s="45"/>
      <c r="T811" s="42"/>
    </row>
    <row r="812" spans="2:20" s="1" customFormat="1" ht="22.5" customHeight="1" x14ac:dyDescent="0.2">
      <c r="B812" s="14"/>
      <c r="C812" s="100">
        <v>135004</v>
      </c>
      <c r="D812" s="8" t="s">
        <v>23</v>
      </c>
      <c r="E812" s="36" t="s">
        <v>24</v>
      </c>
      <c r="F812" s="37" t="s">
        <v>64</v>
      </c>
      <c r="G812" s="38" t="s">
        <v>22</v>
      </c>
      <c r="H812" s="39">
        <v>17</v>
      </c>
      <c r="I812" s="40"/>
      <c r="J812" s="40">
        <f t="shared" ref="J812" si="72">H812*I812</f>
        <v>0</v>
      </c>
      <c r="K812" s="37" t="s">
        <v>151</v>
      </c>
      <c r="L812" s="56"/>
      <c r="N812" s="41"/>
      <c r="O812" s="42"/>
      <c r="P812" s="46"/>
      <c r="Q812" s="45"/>
      <c r="R812" s="45"/>
      <c r="S812" s="45"/>
      <c r="T812" s="42"/>
    </row>
    <row r="813" spans="2:20" s="1" customFormat="1" ht="22.5" customHeight="1" x14ac:dyDescent="0.2">
      <c r="B813" s="14"/>
      <c r="C813" s="25"/>
      <c r="D813" s="25"/>
      <c r="E813" s="41"/>
      <c r="F813" s="42"/>
      <c r="G813" s="46"/>
      <c r="H813" s="45"/>
      <c r="I813" s="45"/>
      <c r="J813" s="45"/>
      <c r="K813" s="42"/>
      <c r="L813" s="55"/>
    </row>
    <row r="814" spans="2:20" s="1" customFormat="1" ht="22.5" customHeight="1" x14ac:dyDescent="0.2">
      <c r="B814" s="14"/>
      <c r="L814" s="16"/>
    </row>
    <row r="815" spans="2:20" s="1" customFormat="1" ht="22.5" customHeight="1" x14ac:dyDescent="0.2">
      <c r="B815" s="14"/>
      <c r="C815" s="83" t="s">
        <v>204</v>
      </c>
      <c r="D815" s="84"/>
      <c r="E815" s="85"/>
      <c r="F815" s="85"/>
      <c r="G815" s="86"/>
      <c r="H815" s="86"/>
      <c r="I815" s="86"/>
      <c r="J815" s="87">
        <f>SUM(J816:J835)</f>
        <v>0</v>
      </c>
      <c r="L815" s="16"/>
    </row>
    <row r="816" spans="2:20" s="1" customFormat="1" ht="22.5" customHeight="1" x14ac:dyDescent="0.2">
      <c r="B816" s="14"/>
      <c r="C816" s="3"/>
      <c r="D816" s="3"/>
      <c r="E816" s="64" t="s">
        <v>83</v>
      </c>
      <c r="F816" s="4"/>
      <c r="G816" s="5"/>
      <c r="H816" s="6"/>
      <c r="I816" s="7"/>
      <c r="J816" s="7"/>
      <c r="K816" s="62"/>
      <c r="L816" s="16"/>
    </row>
    <row r="817" spans="2:20" s="1" customFormat="1" ht="22.5" customHeight="1" x14ac:dyDescent="0.2">
      <c r="B817" s="14"/>
      <c r="C817" s="99">
        <v>136001</v>
      </c>
      <c r="D817" s="3" t="s">
        <v>16</v>
      </c>
      <c r="E817" s="65" t="s">
        <v>105</v>
      </c>
      <c r="F817" s="4" t="s">
        <v>106</v>
      </c>
      <c r="G817" s="5" t="s">
        <v>18</v>
      </c>
      <c r="H817" s="6">
        <v>30</v>
      </c>
      <c r="I817" s="7"/>
      <c r="J817" s="7">
        <f>H817*I817</f>
        <v>0</v>
      </c>
      <c r="K817" s="4" t="s">
        <v>151</v>
      </c>
      <c r="L817" s="55"/>
      <c r="N817" s="41"/>
      <c r="O817" s="42"/>
      <c r="P817" s="43"/>
      <c r="Q817" s="44"/>
      <c r="R817" s="45"/>
      <c r="S817" s="45"/>
      <c r="T817" s="42"/>
    </row>
    <row r="818" spans="2:20" s="1" customFormat="1" ht="22.5" customHeight="1" x14ac:dyDescent="0.2">
      <c r="B818" s="14"/>
      <c r="C818" s="99">
        <v>136002</v>
      </c>
      <c r="D818" s="3" t="s">
        <v>16</v>
      </c>
      <c r="E818" s="65" t="s">
        <v>104</v>
      </c>
      <c r="F818" s="4" t="s">
        <v>43</v>
      </c>
      <c r="G818" s="5" t="s">
        <v>20</v>
      </c>
      <c r="H818" s="6">
        <v>6</v>
      </c>
      <c r="I818" s="7"/>
      <c r="J818" s="7">
        <f t="shared" ref="J818:J824" si="73">H818*I818</f>
        <v>0</v>
      </c>
      <c r="K818" s="4" t="s">
        <v>151</v>
      </c>
      <c r="L818" s="55"/>
      <c r="N818" s="41"/>
      <c r="O818" s="42"/>
      <c r="P818" s="43"/>
      <c r="Q818" s="44"/>
      <c r="R818" s="45"/>
      <c r="S818" s="45"/>
      <c r="T818" s="42"/>
    </row>
    <row r="819" spans="2:20" s="1" customFormat="1" ht="22.5" customHeight="1" x14ac:dyDescent="0.2">
      <c r="B819" s="14"/>
      <c r="C819" s="99">
        <v>136003</v>
      </c>
      <c r="D819" s="3" t="s">
        <v>16</v>
      </c>
      <c r="E819" s="65" t="s">
        <v>69</v>
      </c>
      <c r="F819" s="4" t="s">
        <v>70</v>
      </c>
      <c r="G819" s="5" t="s">
        <v>20</v>
      </c>
      <c r="H819" s="6">
        <v>296</v>
      </c>
      <c r="I819" s="7"/>
      <c r="J819" s="7">
        <f t="shared" si="73"/>
        <v>0</v>
      </c>
      <c r="K819" s="4" t="s">
        <v>151</v>
      </c>
      <c r="L819" s="55"/>
      <c r="N819" s="41"/>
      <c r="O819" s="42"/>
      <c r="P819" s="43"/>
      <c r="Q819" s="44"/>
      <c r="R819" s="45"/>
      <c r="S819" s="45"/>
      <c r="T819" s="42"/>
    </row>
    <row r="820" spans="2:20" s="1" customFormat="1" ht="22.5" customHeight="1" x14ac:dyDescent="0.2">
      <c r="B820" s="14"/>
      <c r="C820" s="99">
        <v>136004</v>
      </c>
      <c r="D820" s="3" t="s">
        <v>16</v>
      </c>
      <c r="E820" s="65" t="s">
        <v>21</v>
      </c>
      <c r="F820" s="4" t="s">
        <v>57</v>
      </c>
      <c r="G820" s="5" t="s">
        <v>19</v>
      </c>
      <c r="H820" s="6">
        <v>0.2</v>
      </c>
      <c r="I820" s="7"/>
      <c r="J820" s="7">
        <f t="shared" si="73"/>
        <v>0</v>
      </c>
      <c r="K820" s="4" t="s">
        <v>151</v>
      </c>
      <c r="L820" s="55"/>
      <c r="N820" s="41"/>
      <c r="O820" s="42"/>
      <c r="P820" s="43"/>
      <c r="Q820" s="44"/>
      <c r="R820" s="45"/>
      <c r="S820" s="45"/>
      <c r="T820" s="42"/>
    </row>
    <row r="821" spans="2:20" s="1" customFormat="1" ht="22.5" customHeight="1" x14ac:dyDescent="0.2">
      <c r="B821" s="14"/>
      <c r="C821" s="99">
        <v>136005</v>
      </c>
      <c r="D821" s="3" t="s">
        <v>16</v>
      </c>
      <c r="E821" s="65" t="s">
        <v>141</v>
      </c>
      <c r="F821" s="4" t="s">
        <v>245</v>
      </c>
      <c r="G821" s="5" t="s">
        <v>22</v>
      </c>
      <c r="H821" s="6">
        <v>51</v>
      </c>
      <c r="I821" s="7"/>
      <c r="J821" s="7">
        <f t="shared" si="73"/>
        <v>0</v>
      </c>
      <c r="K821" s="4" t="s">
        <v>151</v>
      </c>
      <c r="L821" s="55"/>
      <c r="N821" s="41"/>
      <c r="O821" s="42"/>
      <c r="P821" s="43"/>
      <c r="Q821" s="44"/>
      <c r="R821" s="45"/>
      <c r="S821" s="45"/>
      <c r="T821" s="42"/>
    </row>
    <row r="822" spans="2:20" s="1" customFormat="1" ht="22.5" customHeight="1" x14ac:dyDescent="0.2">
      <c r="B822" s="14"/>
      <c r="C822" s="99">
        <v>136006</v>
      </c>
      <c r="D822" s="3" t="s">
        <v>16</v>
      </c>
      <c r="E822" s="65" t="s">
        <v>143</v>
      </c>
      <c r="F822" s="4" t="s">
        <v>246</v>
      </c>
      <c r="G822" s="5" t="s">
        <v>22</v>
      </c>
      <c r="H822" s="6">
        <v>1.2</v>
      </c>
      <c r="I822" s="7"/>
      <c r="J822" s="7">
        <f t="shared" si="73"/>
        <v>0</v>
      </c>
      <c r="K822" s="4" t="s">
        <v>151</v>
      </c>
      <c r="L822" s="55"/>
      <c r="N822" s="41"/>
      <c r="O822" s="42"/>
      <c r="P822" s="43"/>
      <c r="Q822" s="44"/>
      <c r="R822" s="45"/>
      <c r="S822" s="45"/>
      <c r="T822" s="42"/>
    </row>
    <row r="823" spans="2:20" s="1" customFormat="1" ht="22.5" customHeight="1" x14ac:dyDescent="0.2">
      <c r="B823" s="14"/>
      <c r="C823" s="99">
        <v>136007</v>
      </c>
      <c r="D823" s="3" t="s">
        <v>16</v>
      </c>
      <c r="E823" s="65" t="s">
        <v>60</v>
      </c>
      <c r="F823" s="4" t="s">
        <v>61</v>
      </c>
      <c r="G823" s="5" t="s">
        <v>22</v>
      </c>
      <c r="H823" s="6">
        <v>0.6</v>
      </c>
      <c r="I823" s="7"/>
      <c r="J823" s="7">
        <f t="shared" si="73"/>
        <v>0</v>
      </c>
      <c r="K823" s="4" t="s">
        <v>151</v>
      </c>
      <c r="L823" s="55"/>
      <c r="N823" s="41"/>
      <c r="O823" s="42"/>
      <c r="P823" s="43"/>
      <c r="Q823" s="44"/>
      <c r="R823" s="45"/>
      <c r="S823" s="45"/>
      <c r="T823" s="42"/>
    </row>
    <row r="824" spans="2:20" s="1" customFormat="1" ht="22.5" customHeight="1" x14ac:dyDescent="0.2">
      <c r="B824" s="14"/>
      <c r="C824" s="99">
        <v>136008</v>
      </c>
      <c r="D824" s="3" t="s">
        <v>16</v>
      </c>
      <c r="E824" s="65" t="s">
        <v>62</v>
      </c>
      <c r="F824" s="4" t="s">
        <v>63</v>
      </c>
      <c r="G824" s="5" t="s">
        <v>22</v>
      </c>
      <c r="H824" s="6">
        <v>0.01</v>
      </c>
      <c r="I824" s="7"/>
      <c r="J824" s="7">
        <f t="shared" si="73"/>
        <v>0</v>
      </c>
      <c r="K824" s="4" t="s">
        <v>151</v>
      </c>
      <c r="L824" s="55"/>
      <c r="N824" s="41"/>
      <c r="O824" s="42"/>
      <c r="P824" s="43"/>
      <c r="Q824" s="44"/>
      <c r="R824" s="45"/>
      <c r="S824" s="45"/>
      <c r="T824" s="42"/>
    </row>
    <row r="825" spans="2:20" s="1" customFormat="1" ht="22.5" customHeight="1" x14ac:dyDescent="0.2">
      <c r="B825" s="14"/>
      <c r="C825" s="3"/>
      <c r="D825" s="3"/>
      <c r="E825" s="64" t="s">
        <v>84</v>
      </c>
      <c r="F825" s="4"/>
      <c r="G825" s="5"/>
      <c r="H825" s="6"/>
      <c r="I825" s="7"/>
      <c r="J825" s="7"/>
      <c r="K825" s="62"/>
      <c r="L825" s="16"/>
      <c r="N825" s="41"/>
      <c r="O825" s="42"/>
      <c r="P825" s="43"/>
      <c r="Q825" s="44"/>
      <c r="R825" s="45"/>
      <c r="S825" s="45"/>
      <c r="T825" s="42"/>
    </row>
    <row r="826" spans="2:20" s="1" customFormat="1" ht="22.5" customHeight="1" x14ac:dyDescent="0.2">
      <c r="B826" s="14"/>
      <c r="C826" s="100">
        <v>136009</v>
      </c>
      <c r="D826" s="66" t="s">
        <v>23</v>
      </c>
      <c r="E826" s="67" t="s">
        <v>24</v>
      </c>
      <c r="F826" s="68" t="s">
        <v>64</v>
      </c>
      <c r="G826" s="69" t="s">
        <v>22</v>
      </c>
      <c r="H826" s="70">
        <v>51</v>
      </c>
      <c r="I826" s="71"/>
      <c r="J826" s="71">
        <f t="shared" ref="J826:J835" si="74">H826*I826</f>
        <v>0</v>
      </c>
      <c r="K826" s="68" t="s">
        <v>151</v>
      </c>
      <c r="L826" s="56"/>
      <c r="N826" s="41"/>
      <c r="O826" s="42"/>
      <c r="P826" s="43"/>
      <c r="Q826" s="44"/>
      <c r="R826" s="45"/>
      <c r="S826" s="45"/>
      <c r="T826" s="42"/>
    </row>
    <row r="827" spans="2:20" s="1" customFormat="1" ht="22.5" customHeight="1" x14ac:dyDescent="0.2">
      <c r="B827" s="14"/>
      <c r="C827" s="100">
        <v>136010</v>
      </c>
      <c r="D827" s="66" t="s">
        <v>23</v>
      </c>
      <c r="E827" s="67" t="s">
        <v>67</v>
      </c>
      <c r="F827" s="68" t="s">
        <v>152</v>
      </c>
      <c r="G827" s="69" t="s">
        <v>20</v>
      </c>
      <c r="H827" s="70">
        <v>6</v>
      </c>
      <c r="I827" s="71"/>
      <c r="J827" s="71">
        <f t="shared" si="74"/>
        <v>0</v>
      </c>
      <c r="K827" s="68" t="s">
        <v>151</v>
      </c>
      <c r="L827" s="56"/>
      <c r="N827" s="41"/>
      <c r="O827" s="42"/>
      <c r="P827" s="43"/>
      <c r="Q827" s="44"/>
      <c r="R827" s="45"/>
      <c r="S827" s="45"/>
      <c r="T827" s="42"/>
    </row>
    <row r="828" spans="2:20" s="1" customFormat="1" ht="22.5" customHeight="1" x14ac:dyDescent="0.2">
      <c r="B828" s="14"/>
      <c r="C828" s="100">
        <v>136011</v>
      </c>
      <c r="D828" s="66" t="s">
        <v>23</v>
      </c>
      <c r="E828" s="67" t="s">
        <v>77</v>
      </c>
      <c r="F828" s="68" t="s">
        <v>78</v>
      </c>
      <c r="G828" s="69" t="s">
        <v>20</v>
      </c>
      <c r="H828" s="70">
        <v>148</v>
      </c>
      <c r="I828" s="71"/>
      <c r="J828" s="71">
        <f t="shared" si="74"/>
        <v>0</v>
      </c>
      <c r="K828" s="68" t="s">
        <v>151</v>
      </c>
      <c r="L828" s="56"/>
      <c r="N828" s="41"/>
      <c r="O828" s="42"/>
      <c r="P828" s="43"/>
      <c r="Q828" s="44"/>
      <c r="R828" s="45"/>
      <c r="S828" s="45"/>
      <c r="T828" s="42"/>
    </row>
    <row r="829" spans="2:20" s="1" customFormat="1" ht="22.5" customHeight="1" x14ac:dyDescent="0.2">
      <c r="B829" s="14"/>
      <c r="C829" s="100">
        <v>136012</v>
      </c>
      <c r="D829" s="66" t="s">
        <v>23</v>
      </c>
      <c r="E829" s="67" t="s">
        <v>39</v>
      </c>
      <c r="F829" s="68" t="s">
        <v>40</v>
      </c>
      <c r="G829" s="69" t="s">
        <v>20</v>
      </c>
      <c r="H829" s="70">
        <v>344</v>
      </c>
      <c r="I829" s="71"/>
      <c r="J829" s="71">
        <f t="shared" si="74"/>
        <v>0</v>
      </c>
      <c r="K829" s="68" t="s">
        <v>151</v>
      </c>
      <c r="L829" s="56"/>
      <c r="N829" s="41"/>
      <c r="O829" s="42"/>
      <c r="P829" s="43"/>
      <c r="Q829" s="44"/>
      <c r="R829" s="45"/>
      <c r="S829" s="45"/>
      <c r="T829" s="42"/>
    </row>
    <row r="830" spans="2:20" s="1" customFormat="1" ht="22.5" customHeight="1" x14ac:dyDescent="0.2">
      <c r="B830" s="14"/>
      <c r="C830" s="100">
        <v>136013</v>
      </c>
      <c r="D830" s="66" t="s">
        <v>23</v>
      </c>
      <c r="E830" s="67" t="s">
        <v>42</v>
      </c>
      <c r="F830" s="68" t="s">
        <v>76</v>
      </c>
      <c r="G830" s="69" t="s">
        <v>20</v>
      </c>
      <c r="H830" s="70">
        <v>148</v>
      </c>
      <c r="I830" s="71"/>
      <c r="J830" s="71">
        <f t="shared" si="74"/>
        <v>0</v>
      </c>
      <c r="K830" s="68" t="s">
        <v>151</v>
      </c>
      <c r="L830" s="56"/>
      <c r="N830" s="41"/>
      <c r="O830" s="42"/>
      <c r="P830" s="43"/>
      <c r="Q830" s="44"/>
      <c r="R830" s="45"/>
      <c r="S830" s="45"/>
      <c r="T830" s="42"/>
    </row>
    <row r="831" spans="2:20" s="1" customFormat="1" ht="22.5" customHeight="1" x14ac:dyDescent="0.2">
      <c r="B831" s="14"/>
      <c r="C831" s="100">
        <v>136014</v>
      </c>
      <c r="D831" s="66" t="s">
        <v>23</v>
      </c>
      <c r="E831" s="67" t="s">
        <v>37</v>
      </c>
      <c r="F831" s="68" t="s">
        <v>38</v>
      </c>
      <c r="G831" s="69" t="s">
        <v>20</v>
      </c>
      <c r="H831" s="70">
        <v>344</v>
      </c>
      <c r="I831" s="71"/>
      <c r="J831" s="71">
        <f t="shared" si="74"/>
        <v>0</v>
      </c>
      <c r="K831" s="68" t="s">
        <v>151</v>
      </c>
      <c r="L831" s="56"/>
      <c r="N831" s="41"/>
      <c r="O831" s="42"/>
      <c r="P831" s="43"/>
      <c r="Q831" s="44"/>
      <c r="R831" s="45"/>
      <c r="S831" s="45"/>
      <c r="T831" s="42"/>
    </row>
    <row r="832" spans="2:20" s="1" customFormat="1" ht="22.5" customHeight="1" x14ac:dyDescent="0.2">
      <c r="B832" s="14"/>
      <c r="C832" s="100">
        <v>136015</v>
      </c>
      <c r="D832" s="66" t="s">
        <v>23</v>
      </c>
      <c r="E832" s="67" t="s">
        <v>74</v>
      </c>
      <c r="F832" s="68" t="s">
        <v>75</v>
      </c>
      <c r="G832" s="69" t="s">
        <v>20</v>
      </c>
      <c r="H832" s="70">
        <v>148</v>
      </c>
      <c r="I832" s="71"/>
      <c r="J832" s="71">
        <f t="shared" si="74"/>
        <v>0</v>
      </c>
      <c r="K832" s="68" t="s">
        <v>151</v>
      </c>
      <c r="L832" s="56"/>
      <c r="N832" s="41"/>
      <c r="O832" s="42"/>
      <c r="P832" s="43"/>
      <c r="Q832" s="44"/>
      <c r="R832" s="45"/>
      <c r="S832" s="45"/>
      <c r="T832" s="42"/>
    </row>
    <row r="833" spans="2:20" s="1" customFormat="1" ht="22.5" customHeight="1" x14ac:dyDescent="0.2">
      <c r="B833" s="14"/>
      <c r="C833" s="100">
        <v>136016</v>
      </c>
      <c r="D833" s="66" t="s">
        <v>23</v>
      </c>
      <c r="E833" s="67" t="s">
        <v>25</v>
      </c>
      <c r="F833" s="68" t="s">
        <v>26</v>
      </c>
      <c r="G833" s="69" t="s">
        <v>20</v>
      </c>
      <c r="H833" s="70">
        <v>74</v>
      </c>
      <c r="I833" s="71"/>
      <c r="J833" s="71">
        <f t="shared" si="74"/>
        <v>0</v>
      </c>
      <c r="K833" s="68" t="s">
        <v>151</v>
      </c>
      <c r="L833" s="56"/>
      <c r="N833" s="41"/>
      <c r="O833" s="42"/>
      <c r="P833" s="43"/>
      <c r="Q833" s="44"/>
      <c r="R833" s="45"/>
      <c r="S833" s="45"/>
      <c r="T833" s="42"/>
    </row>
    <row r="834" spans="2:20" s="1" customFormat="1" ht="22.5" customHeight="1" x14ac:dyDescent="0.2">
      <c r="B834" s="14"/>
      <c r="C834" s="100">
        <v>136017</v>
      </c>
      <c r="D834" s="66" t="s">
        <v>23</v>
      </c>
      <c r="E834" s="67" t="s">
        <v>71</v>
      </c>
      <c r="F834" s="68" t="s">
        <v>153</v>
      </c>
      <c r="G834" s="69" t="s">
        <v>20</v>
      </c>
      <c r="H834" s="70">
        <v>86</v>
      </c>
      <c r="I834" s="71"/>
      <c r="J834" s="71">
        <f t="shared" si="74"/>
        <v>0</v>
      </c>
      <c r="K834" s="68" t="s">
        <v>151</v>
      </c>
      <c r="L834" s="56"/>
      <c r="N834" s="41"/>
      <c r="O834" s="42"/>
      <c r="P834" s="43"/>
      <c r="Q834" s="44"/>
      <c r="R834" s="45"/>
      <c r="S834" s="45"/>
      <c r="T834" s="42"/>
    </row>
    <row r="835" spans="2:20" s="1" customFormat="1" ht="22.5" customHeight="1" x14ac:dyDescent="0.2">
      <c r="B835" s="14"/>
      <c r="C835" s="100">
        <v>136018</v>
      </c>
      <c r="D835" s="66" t="s">
        <v>23</v>
      </c>
      <c r="E835" s="67" t="s">
        <v>72</v>
      </c>
      <c r="F835" s="68" t="s">
        <v>73</v>
      </c>
      <c r="G835" s="69" t="s">
        <v>20</v>
      </c>
      <c r="H835" s="70">
        <v>296</v>
      </c>
      <c r="I835" s="71"/>
      <c r="J835" s="71">
        <f t="shared" si="74"/>
        <v>0</v>
      </c>
      <c r="K835" s="68" t="s">
        <v>151</v>
      </c>
      <c r="L835" s="56"/>
      <c r="N835" s="41"/>
      <c r="O835" s="42"/>
      <c r="P835" s="46"/>
      <c r="Q835" s="45"/>
      <c r="R835" s="45"/>
      <c r="S835" s="45"/>
      <c r="T835" s="42"/>
    </row>
    <row r="836" spans="2:20" s="1" customFormat="1" ht="22.5" customHeight="1" x14ac:dyDescent="0.2">
      <c r="B836" s="14"/>
      <c r="C836" s="25"/>
      <c r="D836" s="25"/>
      <c r="E836" s="26"/>
      <c r="F836" s="27"/>
      <c r="G836" s="46"/>
      <c r="H836" s="30"/>
      <c r="I836" s="30"/>
      <c r="J836" s="30"/>
      <c r="K836" s="27"/>
      <c r="L836" s="55"/>
    </row>
    <row r="837" spans="2:20" s="1" customFormat="1" ht="22.5" customHeight="1" x14ac:dyDescent="0.2">
      <c r="B837" s="14"/>
      <c r="C837" s="25"/>
      <c r="D837" s="25"/>
      <c r="E837" s="26"/>
      <c r="F837" s="27"/>
      <c r="G837" s="28"/>
      <c r="H837" s="29"/>
      <c r="I837" s="30"/>
      <c r="J837" s="30"/>
      <c r="L837" s="16"/>
    </row>
    <row r="838" spans="2:20" s="1" customFormat="1" ht="22.5" customHeight="1" x14ac:dyDescent="0.2">
      <c r="B838" s="14"/>
      <c r="C838" s="83" t="s">
        <v>244</v>
      </c>
      <c r="D838" s="84"/>
      <c r="E838" s="85"/>
      <c r="F838" s="85"/>
      <c r="G838" s="86"/>
      <c r="H838" s="86"/>
      <c r="I838" s="86"/>
      <c r="J838" s="87">
        <f>SUM(J839:J857)</f>
        <v>0</v>
      </c>
      <c r="L838" s="16"/>
    </row>
    <row r="839" spans="2:20" s="1" customFormat="1" ht="22.5" customHeight="1" x14ac:dyDescent="0.2">
      <c r="B839" s="14"/>
      <c r="C839" s="3"/>
      <c r="D839" s="3"/>
      <c r="E839" s="64" t="s">
        <v>83</v>
      </c>
      <c r="F839" s="4"/>
      <c r="G839" s="5"/>
      <c r="H839" s="6"/>
      <c r="I839" s="7"/>
      <c r="J839" s="7"/>
      <c r="K839" s="62"/>
      <c r="L839" s="16"/>
    </row>
    <row r="840" spans="2:20" s="1" customFormat="1" ht="22.5" customHeight="1" x14ac:dyDescent="0.2">
      <c r="B840" s="14"/>
      <c r="C840" s="99">
        <v>137001</v>
      </c>
      <c r="D840" s="3" t="s">
        <v>16</v>
      </c>
      <c r="E840" s="65" t="s">
        <v>125</v>
      </c>
      <c r="F840" s="4" t="s">
        <v>126</v>
      </c>
      <c r="G840" s="5" t="s">
        <v>20</v>
      </c>
      <c r="H840" s="6">
        <v>12</v>
      </c>
      <c r="I840" s="7"/>
      <c r="J840" s="7">
        <f t="shared" ref="J840:J855" si="75">ROUND(I840*H840,2)</f>
        <v>0</v>
      </c>
      <c r="K840" s="4" t="s">
        <v>151</v>
      </c>
      <c r="L840" s="55"/>
      <c r="N840" s="41"/>
      <c r="O840" s="42"/>
      <c r="P840" s="43"/>
      <c r="Q840" s="44"/>
      <c r="R840" s="45"/>
      <c r="S840" s="45"/>
      <c r="T840" s="42"/>
    </row>
    <row r="841" spans="2:20" s="1" customFormat="1" ht="22.5" customHeight="1" x14ac:dyDescent="0.2">
      <c r="B841" s="14"/>
      <c r="C841" s="99">
        <v>137002</v>
      </c>
      <c r="D841" s="3" t="s">
        <v>16</v>
      </c>
      <c r="E841" s="65" t="s">
        <v>148</v>
      </c>
      <c r="F841" s="4" t="s">
        <v>144</v>
      </c>
      <c r="G841" s="5" t="s">
        <v>20</v>
      </c>
      <c r="H841" s="6">
        <v>2</v>
      </c>
      <c r="I841" s="7"/>
      <c r="J841" s="7">
        <f t="shared" si="75"/>
        <v>0</v>
      </c>
      <c r="K841" s="4"/>
      <c r="L841" s="55"/>
      <c r="N841" s="41"/>
      <c r="O841" s="42"/>
      <c r="P841" s="43"/>
      <c r="Q841" s="44"/>
      <c r="R841" s="45"/>
      <c r="S841" s="45"/>
      <c r="T841" s="42"/>
    </row>
    <row r="842" spans="2:20" s="1" customFormat="1" ht="22.5" customHeight="1" x14ac:dyDescent="0.2">
      <c r="B842" s="14"/>
      <c r="C842" s="99">
        <v>137003</v>
      </c>
      <c r="D842" s="3" t="s">
        <v>16</v>
      </c>
      <c r="E842" s="65" t="s">
        <v>145</v>
      </c>
      <c r="F842" s="4" t="s">
        <v>168</v>
      </c>
      <c r="G842" s="5" t="s">
        <v>20</v>
      </c>
      <c r="H842" s="6">
        <v>12</v>
      </c>
      <c r="I842" s="7"/>
      <c r="J842" s="7">
        <f t="shared" si="75"/>
        <v>0</v>
      </c>
      <c r="K842" s="4" t="s">
        <v>151</v>
      </c>
      <c r="L842" s="55"/>
      <c r="N842" s="41"/>
      <c r="O842" s="42"/>
      <c r="P842" s="43"/>
      <c r="Q842" s="44"/>
      <c r="R842" s="45"/>
      <c r="S842" s="45"/>
      <c r="T842" s="42"/>
    </row>
    <row r="843" spans="2:20" s="1" customFormat="1" ht="22.5" customHeight="1" x14ac:dyDescent="0.2">
      <c r="B843" s="14"/>
      <c r="C843" s="99">
        <v>137004</v>
      </c>
      <c r="D843" s="3" t="s">
        <v>16</v>
      </c>
      <c r="E843" s="65" t="s">
        <v>146</v>
      </c>
      <c r="F843" s="4" t="s">
        <v>169</v>
      </c>
      <c r="G843" s="5" t="s">
        <v>20</v>
      </c>
      <c r="H843" s="6">
        <v>2</v>
      </c>
      <c r="I843" s="7"/>
      <c r="J843" s="7">
        <f t="shared" si="75"/>
        <v>0</v>
      </c>
      <c r="K843" s="4" t="s">
        <v>151</v>
      </c>
      <c r="L843" s="55"/>
      <c r="N843" s="41"/>
      <c r="O843" s="42"/>
      <c r="P843" s="43"/>
      <c r="Q843" s="44"/>
      <c r="R843" s="45"/>
      <c r="S843" s="45"/>
      <c r="T843" s="42"/>
    </row>
    <row r="844" spans="2:20" s="1" customFormat="1" ht="22.5" customHeight="1" x14ac:dyDescent="0.2">
      <c r="B844" s="14"/>
      <c r="C844" s="99">
        <v>137005</v>
      </c>
      <c r="D844" s="3" t="s">
        <v>16</v>
      </c>
      <c r="E844" s="65" t="s">
        <v>133</v>
      </c>
      <c r="F844" s="4" t="s">
        <v>134</v>
      </c>
      <c r="G844" s="5" t="s">
        <v>20</v>
      </c>
      <c r="H844" s="6">
        <v>16</v>
      </c>
      <c r="I844" s="7"/>
      <c r="J844" s="7">
        <f t="shared" si="75"/>
        <v>0</v>
      </c>
      <c r="K844" s="4" t="s">
        <v>151</v>
      </c>
      <c r="L844" s="55"/>
      <c r="N844" s="41"/>
      <c r="O844" s="42"/>
      <c r="P844" s="43"/>
      <c r="Q844" s="44"/>
      <c r="R844" s="45"/>
      <c r="S844" s="45"/>
      <c r="T844" s="42"/>
    </row>
    <row r="845" spans="2:20" s="1" customFormat="1" ht="22.5" customHeight="1" x14ac:dyDescent="0.2">
      <c r="B845" s="14"/>
      <c r="C845" s="99">
        <v>137006</v>
      </c>
      <c r="D845" s="3" t="s">
        <v>16</v>
      </c>
      <c r="E845" s="65" t="s">
        <v>135</v>
      </c>
      <c r="F845" s="4" t="s">
        <v>136</v>
      </c>
      <c r="G845" s="5" t="s">
        <v>20</v>
      </c>
      <c r="H845" s="6">
        <v>16</v>
      </c>
      <c r="I845" s="7"/>
      <c r="J845" s="7">
        <f t="shared" si="75"/>
        <v>0</v>
      </c>
      <c r="K845" s="4" t="s">
        <v>151</v>
      </c>
      <c r="L845" s="55"/>
      <c r="N845" s="41"/>
      <c r="O845" s="42"/>
      <c r="P845" s="43"/>
      <c r="Q845" s="44"/>
      <c r="R845" s="45"/>
      <c r="S845" s="45"/>
      <c r="T845" s="42"/>
    </row>
    <row r="846" spans="2:20" s="1" customFormat="1" ht="22.5" customHeight="1" x14ac:dyDescent="0.2">
      <c r="B846" s="14"/>
      <c r="C846" s="99">
        <v>137007</v>
      </c>
      <c r="D846" s="3" t="s">
        <v>16</v>
      </c>
      <c r="E846" s="65" t="s">
        <v>127</v>
      </c>
      <c r="F846" s="4" t="s">
        <v>128</v>
      </c>
      <c r="G846" s="5" t="s">
        <v>20</v>
      </c>
      <c r="H846" s="6">
        <v>16</v>
      </c>
      <c r="I846" s="7"/>
      <c r="J846" s="7">
        <f t="shared" si="75"/>
        <v>0</v>
      </c>
      <c r="K846" s="4" t="s">
        <v>151</v>
      </c>
      <c r="L846" s="55"/>
      <c r="N846" s="41"/>
      <c r="O846" s="42"/>
      <c r="P846" s="43"/>
      <c r="Q846" s="44"/>
      <c r="R846" s="45"/>
      <c r="S846" s="45"/>
      <c r="T846" s="42"/>
    </row>
    <row r="847" spans="2:20" s="1" customFormat="1" ht="22.5" customHeight="1" x14ac:dyDescent="0.2">
      <c r="B847" s="14"/>
      <c r="C847" s="99">
        <v>137008</v>
      </c>
      <c r="D847" s="3" t="s">
        <v>16</v>
      </c>
      <c r="E847" s="65" t="s">
        <v>129</v>
      </c>
      <c r="F847" s="4" t="s">
        <v>130</v>
      </c>
      <c r="G847" s="5" t="s">
        <v>20</v>
      </c>
      <c r="H847" s="6">
        <v>16</v>
      </c>
      <c r="I847" s="7"/>
      <c r="J847" s="7">
        <f t="shared" si="75"/>
        <v>0</v>
      </c>
      <c r="K847" s="4" t="s">
        <v>151</v>
      </c>
      <c r="L847" s="55"/>
      <c r="N847" s="41"/>
      <c r="O847" s="42"/>
      <c r="P847" s="43"/>
      <c r="Q847" s="44"/>
      <c r="R847" s="45"/>
      <c r="S847" s="45"/>
      <c r="T847" s="42"/>
    </row>
    <row r="848" spans="2:20" s="1" customFormat="1" ht="22.5" customHeight="1" x14ac:dyDescent="0.2">
      <c r="B848" s="14"/>
      <c r="C848" s="99">
        <v>137009</v>
      </c>
      <c r="D848" s="3" t="s">
        <v>16</v>
      </c>
      <c r="E848" s="65" t="s">
        <v>131</v>
      </c>
      <c r="F848" s="4" t="s">
        <v>132</v>
      </c>
      <c r="G848" s="5" t="s">
        <v>20</v>
      </c>
      <c r="H848" s="6">
        <v>35</v>
      </c>
      <c r="I848" s="7"/>
      <c r="J848" s="7">
        <f t="shared" si="75"/>
        <v>0</v>
      </c>
      <c r="K848" s="4" t="s">
        <v>151</v>
      </c>
      <c r="L848" s="55"/>
      <c r="N848" s="41"/>
      <c r="O848" s="42"/>
      <c r="P848" s="43"/>
      <c r="Q848" s="44"/>
      <c r="R848" s="45"/>
      <c r="S848" s="45"/>
      <c r="T848" s="42"/>
    </row>
    <row r="849" spans="2:20" s="1" customFormat="1" ht="22.5" customHeight="1" x14ac:dyDescent="0.2">
      <c r="B849" s="14"/>
      <c r="C849" s="99">
        <v>137010</v>
      </c>
      <c r="D849" s="3" t="s">
        <v>16</v>
      </c>
      <c r="E849" s="65" t="s">
        <v>137</v>
      </c>
      <c r="F849" s="4" t="s">
        <v>138</v>
      </c>
      <c r="G849" s="5" t="s">
        <v>20</v>
      </c>
      <c r="H849" s="6">
        <v>16</v>
      </c>
      <c r="I849" s="7"/>
      <c r="J849" s="7">
        <f t="shared" si="75"/>
        <v>0</v>
      </c>
      <c r="K849" s="4" t="s">
        <v>151</v>
      </c>
      <c r="L849" s="55"/>
      <c r="N849" s="41"/>
      <c r="O849" s="42"/>
      <c r="P849" s="43"/>
      <c r="Q849" s="44"/>
      <c r="R849" s="45"/>
      <c r="S849" s="45"/>
      <c r="T849" s="42"/>
    </row>
    <row r="850" spans="2:20" s="1" customFormat="1" ht="22.5" customHeight="1" x14ac:dyDescent="0.2">
      <c r="B850" s="14"/>
      <c r="C850" s="99">
        <v>137011</v>
      </c>
      <c r="D850" s="3" t="s">
        <v>16</v>
      </c>
      <c r="E850" s="65" t="s">
        <v>233</v>
      </c>
      <c r="F850" s="4" t="s">
        <v>142</v>
      </c>
      <c r="G850" s="5" t="s">
        <v>20</v>
      </c>
      <c r="H850" s="6">
        <v>12</v>
      </c>
      <c r="I850" s="7"/>
      <c r="J850" s="7">
        <f t="shared" si="75"/>
        <v>0</v>
      </c>
      <c r="K850" s="4"/>
      <c r="L850" s="55"/>
      <c r="N850" s="41"/>
      <c r="O850" s="42"/>
      <c r="P850" s="43"/>
      <c r="Q850" s="44"/>
      <c r="R850" s="45"/>
      <c r="S850" s="45"/>
      <c r="T850" s="42"/>
    </row>
    <row r="851" spans="2:20" s="1" customFormat="1" ht="22.5" customHeight="1" x14ac:dyDescent="0.2">
      <c r="B851" s="14"/>
      <c r="C851" s="99">
        <v>137012</v>
      </c>
      <c r="D851" s="3" t="s">
        <v>16</v>
      </c>
      <c r="E851" s="65" t="s">
        <v>234</v>
      </c>
      <c r="F851" s="4" t="s">
        <v>147</v>
      </c>
      <c r="G851" s="5" t="s">
        <v>20</v>
      </c>
      <c r="H851" s="6">
        <v>16</v>
      </c>
      <c r="I851" s="7"/>
      <c r="J851" s="7">
        <f t="shared" si="75"/>
        <v>0</v>
      </c>
      <c r="K851" s="4"/>
      <c r="L851" s="55"/>
      <c r="N851" s="41"/>
      <c r="O851" s="42"/>
      <c r="P851" s="43"/>
      <c r="Q851" s="44"/>
      <c r="R851" s="45"/>
      <c r="S851" s="45"/>
      <c r="T851" s="42"/>
    </row>
    <row r="852" spans="2:20" s="1" customFormat="1" ht="22.5" customHeight="1" x14ac:dyDescent="0.2">
      <c r="B852" s="14"/>
      <c r="C852" s="99">
        <v>137013</v>
      </c>
      <c r="D852" s="3" t="s">
        <v>16</v>
      </c>
      <c r="E852" s="65" t="s">
        <v>235</v>
      </c>
      <c r="F852" s="4" t="s">
        <v>241</v>
      </c>
      <c r="G852" s="5" t="s">
        <v>20</v>
      </c>
      <c r="H852" s="6">
        <v>4</v>
      </c>
      <c r="I852" s="7"/>
      <c r="J852" s="7">
        <f t="shared" si="75"/>
        <v>0</v>
      </c>
      <c r="K852" s="4"/>
      <c r="L852" s="55"/>
      <c r="N852" s="41"/>
      <c r="O852" s="42"/>
      <c r="P852" s="43"/>
      <c r="Q852" s="44"/>
      <c r="R852" s="45"/>
      <c r="S852" s="45"/>
      <c r="T852" s="42"/>
    </row>
    <row r="853" spans="2:20" s="1" customFormat="1" ht="22.5" customHeight="1" x14ac:dyDescent="0.2">
      <c r="B853" s="14"/>
      <c r="C853" s="99">
        <v>137014</v>
      </c>
      <c r="D853" s="3" t="s">
        <v>16</v>
      </c>
      <c r="E853" s="65" t="s">
        <v>237</v>
      </c>
      <c r="F853" s="4" t="s">
        <v>236</v>
      </c>
      <c r="G853" s="5" t="s">
        <v>20</v>
      </c>
      <c r="H853" s="6">
        <v>4</v>
      </c>
      <c r="I853" s="7"/>
      <c r="J853" s="7">
        <f t="shared" si="75"/>
        <v>0</v>
      </c>
      <c r="K853" s="4"/>
      <c r="L853" s="55"/>
      <c r="N853" s="41"/>
      <c r="O853" s="42"/>
      <c r="P853" s="43"/>
      <c r="Q853" s="44"/>
      <c r="R853" s="45"/>
      <c r="S853" s="45"/>
      <c r="T853" s="42"/>
    </row>
    <row r="854" spans="2:20" s="1" customFormat="1" ht="22.5" customHeight="1" x14ac:dyDescent="0.2">
      <c r="B854" s="14"/>
      <c r="C854" s="99">
        <v>137015</v>
      </c>
      <c r="D854" s="3" t="s">
        <v>16</v>
      </c>
      <c r="E854" s="65" t="s">
        <v>251</v>
      </c>
      <c r="F854" s="4" t="s">
        <v>238</v>
      </c>
      <c r="G854" s="5" t="s">
        <v>20</v>
      </c>
      <c r="H854" s="6">
        <v>1</v>
      </c>
      <c r="I854" s="7"/>
      <c r="J854" s="7">
        <f t="shared" si="75"/>
        <v>0</v>
      </c>
      <c r="K854" s="4"/>
      <c r="L854" s="55"/>
      <c r="N854" s="41"/>
      <c r="O854" s="42"/>
      <c r="P854" s="43"/>
      <c r="Q854" s="44"/>
      <c r="R854" s="45"/>
      <c r="S854" s="45"/>
      <c r="T854" s="42"/>
    </row>
    <row r="855" spans="2:20" s="1" customFormat="1" ht="22.5" customHeight="1" x14ac:dyDescent="0.2">
      <c r="B855" s="14"/>
      <c r="C855" s="99">
        <v>137016</v>
      </c>
      <c r="D855" s="3" t="s">
        <v>16</v>
      </c>
      <c r="E855" s="65" t="s">
        <v>252</v>
      </c>
      <c r="F855" s="4" t="s">
        <v>239</v>
      </c>
      <c r="G855" s="5" t="s">
        <v>20</v>
      </c>
      <c r="H855" s="6">
        <v>8</v>
      </c>
      <c r="I855" s="7"/>
      <c r="J855" s="7">
        <f t="shared" si="75"/>
        <v>0</v>
      </c>
      <c r="K855" s="4"/>
      <c r="L855" s="55"/>
      <c r="N855" s="41"/>
      <c r="O855" s="42"/>
      <c r="P855" s="43"/>
      <c r="Q855" s="44"/>
      <c r="R855" s="45"/>
      <c r="S855" s="45"/>
      <c r="T855" s="42"/>
    </row>
    <row r="856" spans="2:20" s="1" customFormat="1" ht="22.5" customHeight="1" x14ac:dyDescent="0.2">
      <c r="B856" s="14"/>
      <c r="C856" s="3"/>
      <c r="D856" s="3"/>
      <c r="E856" s="64" t="s">
        <v>84</v>
      </c>
      <c r="F856" s="4"/>
      <c r="G856" s="5"/>
      <c r="H856" s="6"/>
      <c r="I856" s="7"/>
      <c r="J856" s="7"/>
      <c r="K856" s="62"/>
      <c r="L856" s="16"/>
      <c r="N856" s="41"/>
      <c r="O856" s="42"/>
      <c r="P856" s="43"/>
      <c r="Q856" s="44"/>
      <c r="R856" s="45"/>
      <c r="S856" s="45"/>
      <c r="T856" s="42"/>
    </row>
    <row r="857" spans="2:20" s="1" customFormat="1" ht="22.5" customHeight="1" x14ac:dyDescent="0.2">
      <c r="B857" s="14"/>
      <c r="C857" s="100">
        <v>137017</v>
      </c>
      <c r="D857" s="66" t="s">
        <v>23</v>
      </c>
      <c r="E857" s="67" t="s">
        <v>139</v>
      </c>
      <c r="F857" s="68" t="s">
        <v>140</v>
      </c>
      <c r="G857" s="69" t="s">
        <v>20</v>
      </c>
      <c r="H857" s="70">
        <v>16</v>
      </c>
      <c r="I857" s="71"/>
      <c r="J857" s="71">
        <f t="shared" ref="J857" si="76">ROUND(I857*H857,2)</f>
        <v>0</v>
      </c>
      <c r="K857" s="68" t="s">
        <v>151</v>
      </c>
      <c r="L857" s="56"/>
    </row>
    <row r="858" spans="2:20" s="1" customFormat="1" ht="22.5" customHeight="1" x14ac:dyDescent="0.2">
      <c r="B858" s="14"/>
      <c r="C858" s="101"/>
      <c r="D858" s="102"/>
      <c r="E858" s="103"/>
      <c r="F858" s="104"/>
      <c r="G858" s="105"/>
      <c r="H858" s="106"/>
      <c r="I858" s="107"/>
      <c r="J858" s="107"/>
      <c r="K858" s="104"/>
      <c r="L858" s="56"/>
    </row>
    <row r="859" spans="2:20" s="1" customFormat="1" ht="22.5" customHeight="1" x14ac:dyDescent="0.2">
      <c r="B859" s="14"/>
      <c r="C859" s="83" t="s">
        <v>240</v>
      </c>
      <c r="D859" s="84"/>
      <c r="E859" s="85"/>
      <c r="F859" s="85"/>
      <c r="G859" s="86"/>
      <c r="H859" s="86"/>
      <c r="I859" s="86"/>
      <c r="J859" s="87">
        <f>SUM(J860:J874)</f>
        <v>0</v>
      </c>
      <c r="L859" s="16"/>
    </row>
    <row r="860" spans="2:20" s="1" customFormat="1" ht="22.5" customHeight="1" x14ac:dyDescent="0.2">
      <c r="B860" s="14"/>
      <c r="C860" s="66"/>
      <c r="D860" s="66"/>
      <c r="E860" s="64" t="s">
        <v>86</v>
      </c>
      <c r="F860" s="68"/>
      <c r="G860" s="69"/>
      <c r="H860" s="70"/>
      <c r="I860" s="71"/>
      <c r="J860" s="71"/>
      <c r="K860" s="62"/>
      <c r="L860" s="56"/>
    </row>
    <row r="861" spans="2:20" s="1" customFormat="1" ht="22.5" customHeight="1" x14ac:dyDescent="0.2">
      <c r="B861" s="14"/>
      <c r="C861" s="99">
        <v>138001</v>
      </c>
      <c r="D861" s="3" t="s">
        <v>16</v>
      </c>
      <c r="E861" s="65" t="s">
        <v>27</v>
      </c>
      <c r="F861" s="4" t="s">
        <v>28</v>
      </c>
      <c r="G861" s="5" t="s">
        <v>232</v>
      </c>
      <c r="H861" s="6">
        <v>1</v>
      </c>
      <c r="I861" s="7"/>
      <c r="J861" s="7">
        <f t="shared" ref="J861" si="77">ROUND(I861*H861,2)</f>
        <v>0</v>
      </c>
      <c r="K861" s="4" t="s">
        <v>151</v>
      </c>
      <c r="L861" s="56"/>
    </row>
    <row r="862" spans="2:20" s="1" customFormat="1" ht="33.75" x14ac:dyDescent="0.2">
      <c r="B862" s="14"/>
      <c r="C862" s="99">
        <v>138002</v>
      </c>
      <c r="D862" s="3" t="s">
        <v>16</v>
      </c>
      <c r="E862" s="65" t="s">
        <v>212</v>
      </c>
      <c r="F862" s="4" t="s">
        <v>213</v>
      </c>
      <c r="G862" s="108" t="s">
        <v>232</v>
      </c>
      <c r="H862" s="7">
        <v>1</v>
      </c>
      <c r="I862" s="7"/>
      <c r="J862" s="7">
        <f t="shared" ref="J862:J873" si="78">I862</f>
        <v>0</v>
      </c>
      <c r="K862" s="4" t="s">
        <v>151</v>
      </c>
      <c r="L862" s="56"/>
    </row>
    <row r="863" spans="2:20" s="1" customFormat="1" ht="22.5" customHeight="1" x14ac:dyDescent="0.2">
      <c r="B863" s="14"/>
      <c r="C863" s="99">
        <v>138003</v>
      </c>
      <c r="D863" s="3" t="s">
        <v>16</v>
      </c>
      <c r="E863" s="65" t="s">
        <v>29</v>
      </c>
      <c r="F863" s="4" t="s">
        <v>30</v>
      </c>
      <c r="G863" s="108" t="s">
        <v>232</v>
      </c>
      <c r="H863" s="7">
        <v>1</v>
      </c>
      <c r="I863" s="7"/>
      <c r="J863" s="7">
        <f t="shared" si="78"/>
        <v>0</v>
      </c>
      <c r="K863" s="4" t="s">
        <v>151</v>
      </c>
      <c r="L863" s="56"/>
    </row>
    <row r="864" spans="2:20" s="1" customFormat="1" ht="22.5" customHeight="1" x14ac:dyDescent="0.2">
      <c r="B864" s="14"/>
      <c r="C864" s="99">
        <v>138004</v>
      </c>
      <c r="D864" s="3" t="s">
        <v>16</v>
      </c>
      <c r="E864" s="65" t="s">
        <v>31</v>
      </c>
      <c r="F864" s="4" t="s">
        <v>32</v>
      </c>
      <c r="G864" s="108" t="s">
        <v>232</v>
      </c>
      <c r="H864" s="7">
        <v>1</v>
      </c>
      <c r="I864" s="7"/>
      <c r="J864" s="7">
        <f t="shared" si="78"/>
        <v>0</v>
      </c>
      <c r="K864" s="4" t="s">
        <v>151</v>
      </c>
      <c r="L864" s="56"/>
    </row>
    <row r="865" spans="2:12" s="1" customFormat="1" ht="22.5" customHeight="1" x14ac:dyDescent="0.2">
      <c r="B865" s="14"/>
      <c r="C865" s="99">
        <v>138005</v>
      </c>
      <c r="D865" s="3" t="s">
        <v>16</v>
      </c>
      <c r="E865" s="65" t="s">
        <v>33</v>
      </c>
      <c r="F865" s="4" t="s">
        <v>34</v>
      </c>
      <c r="G865" s="108" t="s">
        <v>232</v>
      </c>
      <c r="H865" s="7">
        <v>1</v>
      </c>
      <c r="I865" s="7"/>
      <c r="J865" s="7">
        <f t="shared" si="78"/>
        <v>0</v>
      </c>
      <c r="K865" s="4" t="s">
        <v>151</v>
      </c>
      <c r="L865" s="56"/>
    </row>
    <row r="866" spans="2:12" s="1" customFormat="1" ht="45" x14ac:dyDescent="0.2">
      <c r="B866" s="14"/>
      <c r="C866" s="99">
        <v>138006</v>
      </c>
      <c r="D866" s="3" t="s">
        <v>16</v>
      </c>
      <c r="E866" s="65" t="s">
        <v>214</v>
      </c>
      <c r="F866" s="4" t="s">
        <v>215</v>
      </c>
      <c r="G866" s="108" t="s">
        <v>232</v>
      </c>
      <c r="H866" s="7">
        <v>1</v>
      </c>
      <c r="I866" s="7"/>
      <c r="J866" s="7">
        <f t="shared" si="78"/>
        <v>0</v>
      </c>
      <c r="K866" s="4" t="s">
        <v>151</v>
      </c>
      <c r="L866" s="56"/>
    </row>
    <row r="867" spans="2:12" s="1" customFormat="1" ht="33.75" x14ac:dyDescent="0.2">
      <c r="B867" s="14"/>
      <c r="C867" s="99">
        <v>138007</v>
      </c>
      <c r="D867" s="3" t="s">
        <v>16</v>
      </c>
      <c r="E867" s="65" t="s">
        <v>216</v>
      </c>
      <c r="F867" s="4" t="s">
        <v>217</v>
      </c>
      <c r="G867" s="108" t="s">
        <v>232</v>
      </c>
      <c r="H867" s="7">
        <v>1</v>
      </c>
      <c r="I867" s="7"/>
      <c r="J867" s="7">
        <f t="shared" si="78"/>
        <v>0</v>
      </c>
      <c r="K867" s="4" t="s">
        <v>151</v>
      </c>
      <c r="L867" s="56"/>
    </row>
    <row r="868" spans="2:12" s="1" customFormat="1" ht="22.5" customHeight="1" x14ac:dyDescent="0.2">
      <c r="B868" s="14"/>
      <c r="C868" s="99">
        <v>138008</v>
      </c>
      <c r="D868" s="3" t="s">
        <v>16</v>
      </c>
      <c r="E868" s="65" t="s">
        <v>218</v>
      </c>
      <c r="F868" s="4" t="s">
        <v>219</v>
      </c>
      <c r="G868" s="108" t="s">
        <v>232</v>
      </c>
      <c r="H868" s="7">
        <v>1</v>
      </c>
      <c r="I868" s="7"/>
      <c r="J868" s="7">
        <f t="shared" si="78"/>
        <v>0</v>
      </c>
      <c r="K868" s="4" t="s">
        <v>151</v>
      </c>
      <c r="L868" s="56"/>
    </row>
    <row r="869" spans="2:12" s="1" customFormat="1" ht="33.75" x14ac:dyDescent="0.2">
      <c r="B869" s="14"/>
      <c r="C869" s="99">
        <v>138009</v>
      </c>
      <c r="D869" s="3" t="s">
        <v>16</v>
      </c>
      <c r="E869" s="65" t="s">
        <v>220</v>
      </c>
      <c r="F869" s="4" t="s">
        <v>221</v>
      </c>
      <c r="G869" s="108" t="s">
        <v>232</v>
      </c>
      <c r="H869" s="7">
        <v>1</v>
      </c>
      <c r="I869" s="7"/>
      <c r="J869" s="7">
        <f t="shared" si="78"/>
        <v>0</v>
      </c>
      <c r="K869" s="4" t="s">
        <v>151</v>
      </c>
      <c r="L869" s="56"/>
    </row>
    <row r="870" spans="2:12" s="1" customFormat="1" ht="33.75" x14ac:dyDescent="0.2">
      <c r="B870" s="14"/>
      <c r="C870" s="99">
        <v>138010</v>
      </c>
      <c r="D870" s="3" t="s">
        <v>16</v>
      </c>
      <c r="E870" s="65" t="s">
        <v>222</v>
      </c>
      <c r="F870" s="4" t="s">
        <v>223</v>
      </c>
      <c r="G870" s="108" t="s">
        <v>232</v>
      </c>
      <c r="H870" s="7">
        <v>1</v>
      </c>
      <c r="I870" s="7"/>
      <c r="J870" s="7">
        <f t="shared" si="78"/>
        <v>0</v>
      </c>
      <c r="K870" s="4" t="s">
        <v>151</v>
      </c>
      <c r="L870" s="56"/>
    </row>
    <row r="871" spans="2:12" s="1" customFormat="1" ht="33.75" x14ac:dyDescent="0.2">
      <c r="B871" s="14"/>
      <c r="C871" s="99">
        <v>138011</v>
      </c>
      <c r="D871" s="3" t="s">
        <v>16</v>
      </c>
      <c r="E871" s="65" t="s">
        <v>224</v>
      </c>
      <c r="F871" s="4" t="s">
        <v>225</v>
      </c>
      <c r="G871" s="108" t="s">
        <v>232</v>
      </c>
      <c r="H871" s="7">
        <v>1</v>
      </c>
      <c r="I871" s="7"/>
      <c r="J871" s="7">
        <f t="shared" si="78"/>
        <v>0</v>
      </c>
      <c r="K871" s="4" t="s">
        <v>151</v>
      </c>
      <c r="L871" s="56"/>
    </row>
    <row r="872" spans="2:12" s="1" customFormat="1" ht="22.5" customHeight="1" x14ac:dyDescent="0.2">
      <c r="B872" s="14"/>
      <c r="C872" s="99">
        <v>138012</v>
      </c>
      <c r="D872" s="3" t="s">
        <v>16</v>
      </c>
      <c r="E872" s="65" t="s">
        <v>226</v>
      </c>
      <c r="F872" s="4" t="s">
        <v>227</v>
      </c>
      <c r="G872" s="108" t="s">
        <v>232</v>
      </c>
      <c r="H872" s="7">
        <v>1</v>
      </c>
      <c r="I872" s="7"/>
      <c r="J872" s="7">
        <f t="shared" si="78"/>
        <v>0</v>
      </c>
      <c r="K872" s="4" t="s">
        <v>151</v>
      </c>
      <c r="L872" s="56"/>
    </row>
    <row r="873" spans="2:12" s="1" customFormat="1" ht="22.5" customHeight="1" x14ac:dyDescent="0.2">
      <c r="B873" s="14"/>
      <c r="C873" s="99">
        <v>138013</v>
      </c>
      <c r="D873" s="3" t="s">
        <v>16</v>
      </c>
      <c r="E873" s="65" t="s">
        <v>228</v>
      </c>
      <c r="F873" s="4" t="s">
        <v>229</v>
      </c>
      <c r="G873" s="108" t="s">
        <v>232</v>
      </c>
      <c r="H873" s="7">
        <v>1</v>
      </c>
      <c r="I873" s="7"/>
      <c r="J873" s="7">
        <f t="shared" si="78"/>
        <v>0</v>
      </c>
      <c r="K873" s="4" t="s">
        <v>151</v>
      </c>
      <c r="L873" s="56"/>
    </row>
    <row r="874" spans="2:12" s="1" customFormat="1" ht="22.5" customHeight="1" x14ac:dyDescent="0.2">
      <c r="B874" s="14"/>
      <c r="C874" s="109"/>
      <c r="D874" s="25"/>
      <c r="E874" s="26"/>
      <c r="F874" s="27"/>
      <c r="G874" s="46"/>
      <c r="H874" s="30"/>
      <c r="I874" s="30"/>
      <c r="J874" s="30"/>
      <c r="K874" s="27"/>
      <c r="L874" s="56"/>
    </row>
    <row r="875" spans="2:12" s="1" customFormat="1" ht="22.5" customHeight="1" x14ac:dyDescent="0.2">
      <c r="B875" s="14"/>
      <c r="C875" s="83" t="s">
        <v>250</v>
      </c>
      <c r="D875" s="84"/>
      <c r="E875" s="85"/>
      <c r="F875" s="85"/>
      <c r="G875"/>
      <c r="H875"/>
      <c r="I875"/>
      <c r="J875" s="87">
        <f>SUM(J876:J883)</f>
        <v>0</v>
      </c>
      <c r="K875"/>
      <c r="L875" s="56"/>
    </row>
    <row r="876" spans="2:12" s="1" customFormat="1" ht="22.5" customHeight="1" x14ac:dyDescent="0.2">
      <c r="B876" s="14"/>
      <c r="C876"/>
      <c r="D876"/>
      <c r="E876" s="110"/>
      <c r="F876" s="110"/>
      <c r="G876"/>
      <c r="H876"/>
      <c r="I876"/>
      <c r="J876" s="111"/>
      <c r="K876"/>
      <c r="L876" s="56"/>
    </row>
    <row r="877" spans="2:12" s="1" customFormat="1" ht="22.5" customHeight="1" x14ac:dyDescent="0.2">
      <c r="B877" s="14"/>
      <c r="C877" s="99">
        <v>139001</v>
      </c>
      <c r="D877" s="3" t="s">
        <v>16</v>
      </c>
      <c r="E877" s="65" t="s">
        <v>141</v>
      </c>
      <c r="F877" s="4" t="s">
        <v>247</v>
      </c>
      <c r="G877" s="5" t="s">
        <v>22</v>
      </c>
      <c r="H877" s="6">
        <v>4855.2</v>
      </c>
      <c r="I877" s="7"/>
      <c r="J877" s="7">
        <f>ROUND(I877*H877,2)</f>
        <v>0</v>
      </c>
      <c r="K877"/>
      <c r="L877" s="56"/>
    </row>
    <row r="878" spans="2:12" s="1" customFormat="1" ht="22.5" customHeight="1" x14ac:dyDescent="0.2">
      <c r="B878" s="14"/>
      <c r="C878" s="99">
        <v>139002</v>
      </c>
      <c r="D878" s="3" t="s">
        <v>16</v>
      </c>
      <c r="E878" s="65" t="s">
        <v>143</v>
      </c>
      <c r="F878" s="4" t="s">
        <v>246</v>
      </c>
      <c r="G878" s="5" t="s">
        <v>22</v>
      </c>
      <c r="H878" s="6">
        <f>H880+H881</f>
        <v>225.24</v>
      </c>
      <c r="I878" s="7"/>
      <c r="J878" s="7">
        <f>ROUND(I878*H878,2)</f>
        <v>0</v>
      </c>
      <c r="K878"/>
      <c r="L878" s="56"/>
    </row>
    <row r="879" spans="2:12" s="1" customFormat="1" ht="22.5" customHeight="1" x14ac:dyDescent="0.2">
      <c r="B879" s="14"/>
      <c r="C879" s="99">
        <v>139003</v>
      </c>
      <c r="D879" s="3" t="s">
        <v>16</v>
      </c>
      <c r="E879" s="65" t="s">
        <v>58</v>
      </c>
      <c r="F879" s="4" t="s">
        <v>248</v>
      </c>
      <c r="G879" s="5" t="s">
        <v>22</v>
      </c>
      <c r="H879" s="6">
        <v>4855.2</v>
      </c>
      <c r="I879" s="7"/>
      <c r="J879" s="7">
        <f>ROUND(I879*H879,2)</f>
        <v>0</v>
      </c>
      <c r="K879"/>
      <c r="L879" s="56"/>
    </row>
    <row r="880" spans="2:12" s="1" customFormat="1" ht="22.5" customHeight="1" x14ac:dyDescent="0.2">
      <c r="B880" s="14"/>
      <c r="C880" s="99">
        <v>139004</v>
      </c>
      <c r="D880" s="3" t="s">
        <v>16</v>
      </c>
      <c r="E880" s="65" t="s">
        <v>60</v>
      </c>
      <c r="F880" s="4" t="s">
        <v>61</v>
      </c>
      <c r="G880" s="5" t="s">
        <v>22</v>
      </c>
      <c r="H880" s="6">
        <v>54.239999999999995</v>
      </c>
      <c r="I880" s="7"/>
      <c r="J880" s="7">
        <f>ROUND(I880*H880,2)</f>
        <v>0</v>
      </c>
      <c r="K880"/>
      <c r="L880" s="56"/>
    </row>
    <row r="881" spans="2:12" s="1" customFormat="1" ht="22.5" customHeight="1" x14ac:dyDescent="0.2">
      <c r="B881" s="14"/>
      <c r="C881" s="99">
        <v>139005</v>
      </c>
      <c r="D881" s="3" t="s">
        <v>16</v>
      </c>
      <c r="E881" s="65" t="s">
        <v>208</v>
      </c>
      <c r="F881" s="4" t="s">
        <v>249</v>
      </c>
      <c r="G881" s="5" t="s">
        <v>22</v>
      </c>
      <c r="H881" s="6">
        <v>171</v>
      </c>
      <c r="I881" s="7"/>
      <c r="J881" s="7">
        <f>ROUND(I881*H881,2)</f>
        <v>0</v>
      </c>
      <c r="K881"/>
      <c r="L881" s="56"/>
    </row>
    <row r="882" spans="2:12" s="1" customFormat="1" ht="33.75" x14ac:dyDescent="0.2">
      <c r="B882" s="14"/>
      <c r="C882" s="99">
        <v>139006</v>
      </c>
      <c r="D882" s="3" t="s">
        <v>16</v>
      </c>
      <c r="E882" s="65" t="s">
        <v>212</v>
      </c>
      <c r="F882" s="4" t="s">
        <v>213</v>
      </c>
      <c r="G882" s="108" t="s">
        <v>232</v>
      </c>
      <c r="H882" s="7">
        <v>1</v>
      </c>
      <c r="I882" s="7"/>
      <c r="J882" s="7">
        <f t="shared" ref="J882" si="79">I882</f>
        <v>0</v>
      </c>
      <c r="K882" s="4" t="s">
        <v>151</v>
      </c>
      <c r="L882" s="56"/>
    </row>
    <row r="883" spans="2:12" s="1" customFormat="1" ht="22.5" customHeight="1" x14ac:dyDescent="0.2">
      <c r="B883" s="14"/>
      <c r="C883" s="109"/>
      <c r="D883" s="25"/>
      <c r="E883" s="26"/>
      <c r="F883" s="27"/>
      <c r="G883" s="46"/>
      <c r="H883" s="30"/>
      <c r="I883" s="30"/>
      <c r="J883" s="30"/>
      <c r="K883" s="27"/>
      <c r="L883" s="56"/>
    </row>
    <row r="884" spans="2:12" s="1" customFormat="1" ht="22.5" customHeight="1" x14ac:dyDescent="0.2">
      <c r="B884" s="96"/>
      <c r="C884" s="97"/>
      <c r="D884" s="97"/>
      <c r="E884" s="97"/>
      <c r="F884" s="97"/>
      <c r="G884" s="97"/>
      <c r="H884" s="97"/>
      <c r="I884" s="97"/>
      <c r="J884" s="97"/>
      <c r="K884" s="97"/>
      <c r="L884" s="98"/>
    </row>
    <row r="885" spans="2:12" s="1" customFormat="1" ht="22.5" customHeight="1" x14ac:dyDescent="0.2"/>
    <row r="886" spans="2:12" s="1" customFormat="1" ht="22.5" customHeight="1" x14ac:dyDescent="0.2"/>
    <row r="887" spans="2:12" s="1" customFormat="1" ht="22.5" customHeight="1" x14ac:dyDescent="0.2"/>
  </sheetData>
  <autoFilter ref="C13:J135" xr:uid="{00000000-0009-0000-0000-000001000000}"/>
  <mergeCells count="1">
    <mergeCell ref="E6:H6"/>
  </mergeCells>
  <phoneticPr fontId="0" type="noConversion"/>
  <pageMargins left="0.39374999999999999" right="0.39374999999999999" top="0.39374999999999999" bottom="0.39374999999999999" header="0" footer="0"/>
  <pageSetup paperSize="9" scale="88" fitToHeight="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2026-02-11T12:36:40Z</dcterms:created>
  <dcterms:modified xsi:type="dcterms:W3CDTF">2026-02-11T12:37:21Z</dcterms:modified>
</cp:coreProperties>
</file>